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0" yWindow="45" windowWidth="7410" windowHeight="7935" activeTab="0"/>
  </bookViews>
  <sheets>
    <sheet name="BASIC Grade" sheetId="1" r:id="rId1"/>
    <sheet name="BASIC Flow" sheetId="2" r:id="rId2"/>
    <sheet name="BASIC Cksh" sheetId="3" r:id="rId3"/>
    <sheet name="Advisor Info" sheetId="4" r:id="rId4"/>
  </sheets>
  <definedNames>
    <definedName name="_xlnm.Print_Area" localSheetId="2">'BASIC Cksh'!$A$1:$AG$58</definedName>
    <definedName name="_xlnm.Print_Area" localSheetId="0">'BASIC Grade'!$A$1:$Y$51</definedName>
  </definedNames>
  <calcPr fullCalcOnLoad="1"/>
</workbook>
</file>

<file path=xl/sharedStrings.xml><?xml version="1.0" encoding="utf-8"?>
<sst xmlns="http://schemas.openxmlformats.org/spreadsheetml/2006/main" count="388" uniqueCount="247">
  <si>
    <t>ELECTRICAL ENGINEERING</t>
  </si>
  <si>
    <t>(BASIC OPTION)</t>
  </si>
  <si>
    <t>Name</t>
  </si>
  <si>
    <t xml:space="preserve">CODE:  4280 (141001-01)          </t>
  </si>
  <si>
    <t>Bachelor of Science in Electrical Engineering</t>
  </si>
  <si>
    <t>#</t>
  </si>
  <si>
    <t>Transfer Credit Source</t>
  </si>
  <si>
    <t>Most recent grade here</t>
  </si>
  <si>
    <t>Repeats</t>
  </si>
  <si>
    <t>First Semester</t>
  </si>
  <si>
    <t>Credit</t>
  </si>
  <si>
    <t>Semester</t>
  </si>
  <si>
    <t>Grade</t>
  </si>
  <si>
    <t>Second Semester</t>
  </si>
  <si>
    <t>EECE 140</t>
  </si>
  <si>
    <t xml:space="preserve">Computer Engr </t>
  </si>
  <si>
    <t>CMPS 150</t>
  </si>
  <si>
    <t>Intro to CMPS</t>
  </si>
  <si>
    <t>ENGL 101</t>
  </si>
  <si>
    <t>Rhet and Comp</t>
  </si>
  <si>
    <t>ENGL 102</t>
  </si>
  <si>
    <t>Comp and Lit</t>
  </si>
  <si>
    <t>MATH 270</t>
  </si>
  <si>
    <t>Calculus I</t>
  </si>
  <si>
    <t>MATH 301</t>
  </si>
  <si>
    <t>Calculus II</t>
  </si>
  <si>
    <t>PHYS 201</t>
  </si>
  <si>
    <t xml:space="preserve">General Physics  I </t>
  </si>
  <si>
    <t xml:space="preserve">HIST </t>
  </si>
  <si>
    <t>BIOL 121</t>
  </si>
  <si>
    <t>Data Struc/Software Design</t>
  </si>
  <si>
    <t>EECE 260</t>
  </si>
  <si>
    <t>PC Applications Lab</t>
  </si>
  <si>
    <t>341 Digital Systems</t>
  </si>
  <si>
    <t>EECE 333</t>
  </si>
  <si>
    <t>Telecom I</t>
  </si>
  <si>
    <t>EECE 355</t>
  </si>
  <si>
    <t>Circuits &amp; Signals I</t>
  </si>
  <si>
    <t>EECE 356</t>
  </si>
  <si>
    <t>Circuits &amp; Signals II</t>
  </si>
  <si>
    <t>MATH 350</t>
  </si>
  <si>
    <t>Differential Equations</t>
  </si>
  <si>
    <t>ENGR 218</t>
  </si>
  <si>
    <t>General Physics II</t>
  </si>
  <si>
    <t>MATH 302</t>
  </si>
  <si>
    <t>Calculus III</t>
  </si>
  <si>
    <t>Basic Theory</t>
  </si>
  <si>
    <t xml:space="preserve">    </t>
  </si>
  <si>
    <t>ENGR 311</t>
  </si>
  <si>
    <t>JUNIOR YEAR</t>
  </si>
  <si>
    <t xml:space="preserve">Electronics I    </t>
  </si>
  <si>
    <t xml:space="preserve">Electronics II </t>
  </si>
  <si>
    <t>Engr Electromagnetics</t>
  </si>
  <si>
    <t>EECE 342</t>
  </si>
  <si>
    <t>438 Microprocessors Lab</t>
  </si>
  <si>
    <t>EECE 340</t>
  </si>
  <si>
    <t>439 Microprocessors</t>
  </si>
  <si>
    <t>EECE 461</t>
  </si>
  <si>
    <t>Control Systems I</t>
  </si>
  <si>
    <t>Circuits &amp; Signals III</t>
  </si>
  <si>
    <t>Technical Writing</t>
  </si>
  <si>
    <t>EECE 452</t>
  </si>
  <si>
    <t>Comm Engineering I</t>
  </si>
  <si>
    <t>EECE</t>
  </si>
  <si>
    <t xml:space="preserve">PHYS </t>
  </si>
  <si>
    <t>SENIOR YEAR</t>
  </si>
  <si>
    <t>Seminar I</t>
  </si>
  <si>
    <t>EECE 460</t>
  </si>
  <si>
    <t>Design Lab II</t>
  </si>
  <si>
    <t>EECE 442</t>
  </si>
  <si>
    <t>Computer Control Lab</t>
  </si>
  <si>
    <t xml:space="preserve">EECE </t>
  </si>
  <si>
    <t>Design Lab I</t>
  </si>
  <si>
    <t xml:space="preserve">ENGL </t>
  </si>
  <si>
    <t>Fund of Economics</t>
  </si>
  <si>
    <t>PHIL 316</t>
  </si>
  <si>
    <t>Professional Ethics</t>
  </si>
  <si>
    <t xml:space="preserve"> MUS, THEA, or VIAR</t>
  </si>
  <si>
    <t>Prerequisite</t>
  </si>
  <si>
    <t>UL LAFAYETTE ELECTRICAL ENGINEERING FLOW CHART</t>
  </si>
  <si>
    <t>Corequisite</t>
  </si>
  <si>
    <t>BASIC OPTION</t>
  </si>
  <si>
    <t>EECE, ENGR, CMPS, MATH &amp; PHYS courses</t>
  </si>
  <si>
    <t>MATH 109 &amp; 110</t>
  </si>
  <si>
    <t>Legend:</t>
  </si>
  <si>
    <t>FR</t>
  </si>
  <si>
    <t xml:space="preserve">  MATH 105, C or better, or</t>
  </si>
  <si>
    <t>J</t>
  </si>
  <si>
    <t>Completed</t>
  </si>
  <si>
    <t>Sem 1</t>
  </si>
  <si>
    <t>Computer Engr.</t>
  </si>
  <si>
    <t>admission to MATH 109 or MATH110</t>
  </si>
  <si>
    <t>y</t>
  </si>
  <si>
    <t>Eligible to take</t>
  </si>
  <si>
    <t>ggg</t>
  </si>
  <si>
    <t>Taking now</t>
  </si>
  <si>
    <t>C</t>
  </si>
  <si>
    <t>Sem 2</t>
  </si>
  <si>
    <t>Intro. to Cmps.</t>
  </si>
  <si>
    <t>Gen Physics I</t>
  </si>
  <si>
    <t>SP</t>
  </si>
  <si>
    <t>EECE 240</t>
  </si>
  <si>
    <t>CMPS 260</t>
  </si>
  <si>
    <t>PHYS 202</t>
  </si>
  <si>
    <t>Digital Systems</t>
  </si>
  <si>
    <t>Data Str/SW Engr</t>
  </si>
  <si>
    <t>Cir &amp; Sig I</t>
  </si>
  <si>
    <t>Gen Physics II</t>
  </si>
  <si>
    <t>Diff Equations</t>
  </si>
  <si>
    <t>PC Appl. Lab</t>
  </si>
  <si>
    <t>Telcomm 1</t>
  </si>
  <si>
    <t>Cir &amp; Sig II</t>
  </si>
  <si>
    <t>Data Analysis</t>
  </si>
  <si>
    <t>JR</t>
  </si>
  <si>
    <t>EECE 444</t>
  </si>
  <si>
    <t>EECE 335</t>
  </si>
  <si>
    <t>EECE 344</t>
  </si>
  <si>
    <t>STAT 425</t>
  </si>
  <si>
    <t>Microprocessors</t>
  </si>
  <si>
    <t>Comm Engr I</t>
  </si>
  <si>
    <t>Cir &amp; Sig III</t>
  </si>
  <si>
    <t>Electronics I</t>
  </si>
  <si>
    <t>Electromagnetics</t>
  </si>
  <si>
    <t>Statistics</t>
  </si>
  <si>
    <t>EECE 353</t>
  </si>
  <si>
    <t>Micropro. Lab</t>
  </si>
  <si>
    <t>Electronics II</t>
  </si>
  <si>
    <t xml:space="preserve">Control </t>
  </si>
  <si>
    <t>Completion of all JR major courses</t>
  </si>
  <si>
    <t>SR</t>
  </si>
  <si>
    <t>EECE 443</t>
  </si>
  <si>
    <t>EECE 423</t>
  </si>
  <si>
    <t>EECE Elective</t>
  </si>
  <si>
    <t>Design I</t>
  </si>
  <si>
    <t>Seminar</t>
  </si>
  <si>
    <t>Comp Con. Lab</t>
  </si>
  <si>
    <t>TECH Elective</t>
  </si>
  <si>
    <t>Design II</t>
  </si>
  <si>
    <t>Major Average:</t>
  </si>
  <si>
    <t>CATALOG:</t>
  </si>
  <si>
    <t>Freshman:</t>
  </si>
  <si>
    <t>Date:</t>
  </si>
  <si>
    <t>CREDIT DISTRIBUTION OF:</t>
  </si>
  <si>
    <t>Transfer:</t>
  </si>
  <si>
    <t>Name:</t>
  </si>
  <si>
    <t>Credits transferred from:</t>
  </si>
  <si>
    <t>Address:</t>
  </si>
  <si>
    <t>Degree:</t>
  </si>
  <si>
    <t>Bachelor of Science</t>
  </si>
  <si>
    <t xml:space="preserve">Major: </t>
  </si>
  <si>
    <t>Electrical Engineering</t>
  </si>
  <si>
    <t>-----------------------------------------------</t>
  </si>
  <si>
    <t>CALCULATIONS  ----------------------------------------------------------------------</t>
  </si>
  <si>
    <t xml:space="preserve">Code: </t>
  </si>
  <si>
    <t xml:space="preserve">Option: </t>
  </si>
  <si>
    <t>Basic</t>
  </si>
  <si>
    <t>Cl 2</t>
  </si>
  <si>
    <t>Cl 3</t>
  </si>
  <si>
    <t>Transfer Credit Totals:</t>
  </si>
  <si>
    <t>ACH</t>
  </si>
  <si>
    <t>MH</t>
  </si>
  <si>
    <t>MATHEMATICS</t>
  </si>
  <si>
    <t>OTHER COURSES (Not Required)</t>
  </si>
  <si>
    <t>Column 1 Qual Points</t>
  </si>
  <si>
    <t>QP</t>
  </si>
  <si>
    <t>Column 1</t>
  </si>
  <si>
    <t>Colum 2</t>
  </si>
  <si>
    <t>Colum 3</t>
  </si>
  <si>
    <t>X</t>
  </si>
  <si>
    <t>Course</t>
  </si>
  <si>
    <t>Cr.</t>
  </si>
  <si>
    <t>CQP</t>
  </si>
  <si>
    <t>MQP</t>
  </si>
  <si>
    <t>G1</t>
  </si>
  <si>
    <t>G2</t>
  </si>
  <si>
    <t>G3</t>
  </si>
  <si>
    <t>G4</t>
  </si>
  <si>
    <t>Colume 1 Repeat Count</t>
  </si>
  <si>
    <t>(or ENGR 311)</t>
  </si>
  <si>
    <t>TOTAL:</t>
  </si>
  <si>
    <t>PHYSICS/BIO SCI ELEC/SCI LAB ELEC</t>
  </si>
  <si>
    <t>ARTS/HUMANITIES/BEHAVIORAL SCI</t>
  </si>
  <si>
    <t>ENGLISH</t>
  </si>
  <si>
    <t>Sub-Total</t>
  </si>
  <si>
    <t>GENERAL ENGINEERING</t>
  </si>
  <si>
    <t>COMPUTER SCIENCE</t>
  </si>
  <si>
    <t>OTHER ENGINEERING</t>
  </si>
  <si>
    <t>Total Engineering --&gt;</t>
  </si>
  <si>
    <t>Non Engineering Total --&gt;</t>
  </si>
  <si>
    <t>Other Total --&gt;</t>
  </si>
  <si>
    <t>sum --&gt;</t>
  </si>
  <si>
    <t>Transfer Credit Total --&gt;</t>
  </si>
  <si>
    <t>ADJ CUMULATIVE GPA</t>
  </si>
  <si>
    <t>MAJOR GPA</t>
  </si>
  <si>
    <t>Based on AGPA Hours</t>
  </si>
  <si>
    <t>Based on EECE/ENGR work, including repeats</t>
  </si>
  <si>
    <t>TRANSFER</t>
  </si>
  <si>
    <t>UL Laf</t>
  </si>
  <si>
    <t>ALL</t>
  </si>
  <si>
    <t>UL Lafayette</t>
  </si>
  <si>
    <t>W/GRADE</t>
  </si>
  <si>
    <t>S/GRADE</t>
  </si>
  <si>
    <t>MGPA HOURS</t>
  </si>
  <si>
    <t>--</t>
  </si>
  <si>
    <t>AGPA HOURS</t>
  </si>
  <si>
    <t>QUALTY POINTS</t>
  </si>
  <si>
    <t>AVERAGE</t>
  </si>
  <si>
    <t>Approved for B.S. Degree in Electrical Engineering (Providing all remaining requirements are satisfied)</t>
  </si>
  <si>
    <t>Head, Electrical and Computer Engineering</t>
  </si>
  <si>
    <t>Date</t>
  </si>
  <si>
    <t>Dean, College of Engineering</t>
  </si>
  <si>
    <t>Student Name:</t>
  </si>
  <si>
    <t>Advisor Name:</t>
  </si>
  <si>
    <t>Note</t>
  </si>
  <si>
    <r>
      <t xml:space="preserve"> </t>
    </r>
    <r>
      <rPr>
        <b/>
        <sz val="11"/>
        <rFont val="Times New Roman"/>
        <family val="1"/>
      </rPr>
      <t xml:space="preserve"> FRESHMAN YEAR</t>
    </r>
  </si>
  <si>
    <r>
      <t>Elective(ARTS)</t>
    </r>
    <r>
      <rPr>
        <vertAlign val="superscript"/>
        <sz val="11"/>
        <rFont val="Times New Roman"/>
        <family val="1"/>
      </rPr>
      <t>1</t>
    </r>
  </si>
  <si>
    <r>
      <t>Elective(HIST)</t>
    </r>
    <r>
      <rPr>
        <vertAlign val="superscript"/>
        <sz val="11"/>
        <rFont val="Times New Roman"/>
        <family val="1"/>
      </rPr>
      <t>2</t>
    </r>
  </si>
  <si>
    <r>
      <t>Elective(BIO SCI)</t>
    </r>
    <r>
      <rPr>
        <vertAlign val="superscript"/>
        <sz val="11"/>
        <rFont val="Times New Roman"/>
        <family val="1"/>
      </rPr>
      <t>2</t>
    </r>
  </si>
  <si>
    <r>
      <t xml:space="preserve"> </t>
    </r>
    <r>
      <rPr>
        <b/>
        <sz val="11"/>
        <rFont val="Times New Roman"/>
        <family val="1"/>
      </rPr>
      <t>SOPHOMORE YEAR</t>
    </r>
  </si>
  <si>
    <r>
      <t xml:space="preserve">Statics &amp; Mechanics   </t>
    </r>
    <r>
      <rPr>
        <vertAlign val="superscript"/>
        <sz val="11"/>
        <rFont val="Times New Roman"/>
        <family val="1"/>
      </rPr>
      <t xml:space="preserve">       </t>
    </r>
    <r>
      <rPr>
        <sz val="11"/>
        <rFont val="Times New Roman"/>
        <family val="1"/>
      </rPr>
      <t xml:space="preserve">  </t>
    </r>
  </si>
  <si>
    <r>
      <t>EECE Ele</t>
    </r>
    <r>
      <rPr>
        <vertAlign val="superscript"/>
        <sz val="11"/>
        <rFont val="Times New Roman"/>
        <family val="1"/>
      </rPr>
      <t>2</t>
    </r>
  </si>
  <si>
    <r>
      <t>Elective(SCI LAB)</t>
    </r>
    <r>
      <rPr>
        <vertAlign val="superscript"/>
        <sz val="11"/>
        <rFont val="Times New Roman"/>
        <family val="1"/>
      </rPr>
      <t>2</t>
    </r>
    <r>
      <rPr>
        <sz val="11"/>
        <rFont val="Times New Roman"/>
        <family val="1"/>
      </rPr>
      <t xml:space="preserve">                    </t>
    </r>
  </si>
  <si>
    <r>
      <t>Elective (TECH)</t>
    </r>
    <r>
      <rPr>
        <vertAlign val="superscript"/>
        <sz val="10"/>
        <rFont val="Times New Roman"/>
        <family val="1"/>
      </rPr>
      <t>2</t>
    </r>
  </si>
  <si>
    <r>
      <t>Elective (LIT)</t>
    </r>
    <r>
      <rPr>
        <vertAlign val="superscript"/>
        <sz val="10"/>
        <rFont val="Times New Roman"/>
        <family val="1"/>
      </rPr>
      <t>1</t>
    </r>
  </si>
  <si>
    <r>
      <t>1</t>
    </r>
    <r>
      <rPr>
        <sz val="9"/>
        <rFont val="Times New Roman"/>
        <family val="1"/>
      </rPr>
      <t xml:space="preserve">Must be chosen from the College of Engineering approved list.  NOTE: Arts elective </t>
    </r>
    <r>
      <rPr>
        <u val="single"/>
        <sz val="9"/>
        <rFont val="Times New Roman"/>
        <family val="1"/>
      </rPr>
      <t>must</t>
    </r>
    <r>
      <rPr>
        <sz val="9"/>
        <rFont val="Times New Roman"/>
        <family val="1"/>
      </rPr>
      <t xml:space="preserve"> be chosen from DANC,       </t>
    </r>
  </si>
  <si>
    <r>
      <t>2</t>
    </r>
    <r>
      <rPr>
        <sz val="9"/>
        <rFont val="Times New Roman"/>
        <family val="1"/>
      </rPr>
      <t>Requires approval of Department Head</t>
    </r>
  </si>
  <si>
    <r>
      <t xml:space="preserve">STAT 425 </t>
    </r>
    <r>
      <rPr>
        <b/>
        <sz val="10"/>
        <rFont val="Arial"/>
        <family val="2"/>
      </rPr>
      <t>OR</t>
    </r>
  </si>
  <si>
    <t>Students with an ACT score of 30 or above in mathematics and with at least 8 weeks of trigonometry in high school may register for Mathematics 270, Calculus I, upon entry.  Students with ACT scores between 26-29 may take the advanced placement test given by the math department.  Those who do not meet these qualifications must take Mathematics 109, Algebra, and Mathematics 110, Trigonometry, and are advised to complete these courses in the summer semester prior to the freshman year.</t>
  </si>
  <si>
    <t>ENGL 365</t>
  </si>
  <si>
    <t>ECON 300</t>
  </si>
  <si>
    <t>Current Sem:</t>
  </si>
  <si>
    <t>Most recent semester here</t>
  </si>
  <si>
    <t>Spring =</t>
  </si>
  <si>
    <t>S01</t>
  </si>
  <si>
    <t>Fall =</t>
  </si>
  <si>
    <t>F01</t>
  </si>
  <si>
    <t>Summer =</t>
  </si>
  <si>
    <t>U01</t>
  </si>
  <si>
    <t>or ENGR 311</t>
  </si>
  <si>
    <t>Engr. Data Ana.</t>
  </si>
  <si>
    <t>Form 2.0 designed by Dr. Robert R. Henry, P.E.</t>
  </si>
  <si>
    <t>Catalog Sheet:  2003-2005 Catalog</t>
  </si>
  <si>
    <t>2003-2005 Catalog</t>
  </si>
  <si>
    <t>2003- 2005</t>
  </si>
  <si>
    <t>ECON 430</t>
  </si>
  <si>
    <t>Ind Econ &amp; Fnan</t>
  </si>
  <si>
    <t>F04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</si>
</sst>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
  </numFmts>
  <fonts count="34">
    <font>
      <sz val="10"/>
      <name val="Arial"/>
      <family val="0"/>
    </font>
    <font>
      <u val="single"/>
      <sz val="10"/>
      <color indexed="36"/>
      <name val="Arial"/>
      <family val="0"/>
    </font>
    <font>
      <u val="single"/>
      <sz val="10"/>
      <color indexed="12"/>
      <name val="Arial"/>
      <family val="0"/>
    </font>
    <font>
      <sz val="9"/>
      <name val="Times New Roman"/>
      <family val="1"/>
    </font>
    <font>
      <sz val="11"/>
      <name val="Times New Roman"/>
      <family val="1"/>
    </font>
    <font>
      <sz val="10"/>
      <name val="Times New Roman"/>
      <family val="1"/>
    </font>
    <font>
      <b/>
      <sz val="11"/>
      <name val="Times New Roman"/>
      <family val="1"/>
    </font>
    <font>
      <u val="single"/>
      <sz val="9"/>
      <name val="Times New Roman"/>
      <family val="1"/>
    </font>
    <font>
      <b/>
      <sz val="10"/>
      <name val="Times New Roman"/>
      <family val="1"/>
    </font>
    <font>
      <b/>
      <u val="single"/>
      <sz val="11"/>
      <name val="Times New Roman"/>
      <family val="1"/>
    </font>
    <font>
      <b/>
      <u val="single"/>
      <sz val="8"/>
      <name val="Times New Roman"/>
      <family val="1"/>
    </font>
    <font>
      <sz val="8"/>
      <name val="Times New Roman"/>
      <family val="1"/>
    </font>
    <font>
      <vertAlign val="superscript"/>
      <sz val="11"/>
      <name val="Times New Roman"/>
      <family val="1"/>
    </font>
    <font>
      <vertAlign val="superscript"/>
      <sz val="10"/>
      <name val="Times New Roman"/>
      <family val="1"/>
    </font>
    <font>
      <vertAlign val="superscript"/>
      <sz val="9"/>
      <name val="Times New Roman"/>
      <family val="1"/>
    </font>
    <font>
      <b/>
      <sz val="10"/>
      <name val="Arial"/>
      <family val="2"/>
    </font>
    <font>
      <sz val="8"/>
      <name val="Arial"/>
      <family val="2"/>
    </font>
    <font>
      <sz val="10"/>
      <color indexed="53"/>
      <name val="Webdings"/>
      <family val="1"/>
    </font>
    <font>
      <u val="single"/>
      <sz val="10"/>
      <name val="Arial"/>
      <family val="2"/>
    </font>
    <font>
      <sz val="7"/>
      <name val="Arial"/>
      <family val="2"/>
    </font>
    <font>
      <sz val="10"/>
      <color indexed="10"/>
      <name val="Wingdings"/>
      <family val="0"/>
    </font>
    <font>
      <sz val="10"/>
      <name val="Wingdings"/>
      <family val="0"/>
    </font>
    <font>
      <sz val="10"/>
      <color indexed="30"/>
      <name val="Wingdings"/>
      <family val="0"/>
    </font>
    <font>
      <sz val="10"/>
      <name val="Wingdings 2"/>
      <family val="1"/>
    </font>
    <font>
      <sz val="10"/>
      <name val="Wingdings 3"/>
      <family val="1"/>
    </font>
    <font>
      <sz val="10"/>
      <name val="WP IconicSymbolsA"/>
      <family val="0"/>
    </font>
    <font>
      <sz val="10"/>
      <name val="WP MathA"/>
      <family val="0"/>
    </font>
    <font>
      <b/>
      <sz val="10"/>
      <color indexed="12"/>
      <name val="Wingdings"/>
      <family val="0"/>
    </font>
    <font>
      <sz val="9"/>
      <name val="Arial"/>
      <family val="2"/>
    </font>
    <font>
      <u val="single"/>
      <sz val="10"/>
      <name val="Times New Roman"/>
      <family val="1"/>
    </font>
    <font>
      <b/>
      <sz val="8"/>
      <name val="Arial"/>
      <family val="2"/>
    </font>
    <font>
      <b/>
      <sz val="9"/>
      <name val="Times New Roman"/>
      <family val="1"/>
    </font>
    <font>
      <b/>
      <u val="single"/>
      <sz val="10"/>
      <name val="Arial"/>
      <family val="2"/>
    </font>
    <font>
      <b/>
      <sz val="8"/>
      <name val="Times New Roman"/>
      <family val="1"/>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lightUp"/>
    </fill>
    <fill>
      <patternFill patternType="solid">
        <fgColor indexed="11"/>
        <bgColor indexed="64"/>
      </patternFill>
    </fill>
  </fills>
  <borders count="10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medium"/>
      <top style="thin"/>
      <bottom style="thin"/>
    </border>
    <border>
      <left>
        <color indexed="63"/>
      </left>
      <right style="thin"/>
      <top style="thin"/>
      <bottom>
        <color indexed="63"/>
      </bottom>
    </border>
    <border>
      <left>
        <color indexed="63"/>
      </left>
      <right style="medium"/>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thin"/>
      <bottom style="thin">
        <color indexed="22"/>
      </bottom>
    </border>
    <border>
      <left>
        <color indexed="63"/>
      </left>
      <right style="thin">
        <color indexed="22"/>
      </right>
      <top style="thin"/>
      <bottom style="thin">
        <color indexed="22"/>
      </bottom>
    </border>
    <border>
      <left style="thin">
        <color indexed="22"/>
      </left>
      <right>
        <color indexed="63"/>
      </right>
      <top style="thin"/>
      <bottom style="thin">
        <color indexed="22"/>
      </bottom>
    </border>
    <border>
      <left>
        <color indexed="63"/>
      </left>
      <right>
        <color indexed="63"/>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medium"/>
      <top style="thin"/>
      <bottom style="thin">
        <color indexed="22"/>
      </bottom>
    </border>
    <border>
      <left style="thin">
        <color indexed="22"/>
      </left>
      <right style="thin">
        <color indexed="22"/>
      </right>
      <top style="thin"/>
      <bottom style="thin">
        <color indexed="22"/>
      </bottom>
    </border>
    <border>
      <left style="thin"/>
      <right style="thin">
        <color indexed="22"/>
      </right>
      <top style="thin"/>
      <bottom>
        <color indexed="63"/>
      </bottom>
    </border>
    <border>
      <left style="thin">
        <color indexed="22"/>
      </left>
      <right style="thin"/>
      <top style="thin"/>
      <bottom>
        <color indexed="63"/>
      </bottom>
    </border>
    <border>
      <left style="medium"/>
      <right style="thin">
        <color indexed="22"/>
      </right>
      <top style="thin"/>
      <bottom style="thin">
        <color indexed="22"/>
      </bottom>
    </border>
    <border>
      <left style="thin">
        <color indexed="22"/>
      </left>
      <right style="medium"/>
      <top style="thin"/>
      <bottom>
        <color indexed="63"/>
      </bottom>
    </border>
    <border>
      <left style="medium"/>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medium"/>
      <top style="thin">
        <color indexed="22"/>
      </top>
      <bottom style="thin">
        <color indexed="22"/>
      </bottom>
    </border>
    <border>
      <left style="thin">
        <color indexed="22"/>
      </left>
      <right style="thin">
        <color indexed="22"/>
      </right>
      <top style="thin">
        <color indexed="22"/>
      </top>
      <bottom style="thin">
        <color indexed="22"/>
      </bottom>
    </border>
    <border>
      <left style="medium"/>
      <right style="thin">
        <color indexed="22"/>
      </right>
      <top style="thin">
        <color indexed="22"/>
      </top>
      <bottom style="thin">
        <color indexed="22"/>
      </bottom>
    </border>
    <border>
      <left style="medium"/>
      <right>
        <color indexed="63"/>
      </right>
      <top style="thin">
        <color indexed="22"/>
      </top>
      <bottom style="thin"/>
    </border>
    <border>
      <left>
        <color indexed="63"/>
      </left>
      <right>
        <color indexed="63"/>
      </right>
      <top style="thin">
        <color indexed="22"/>
      </top>
      <bottom style="thin"/>
    </border>
    <border>
      <left style="thin"/>
      <right style="thin">
        <color indexed="22"/>
      </right>
      <top style="thin"/>
      <bottom style="medium"/>
    </border>
    <border>
      <left style="thin">
        <color indexed="22"/>
      </left>
      <right style="medium"/>
      <top style="thin"/>
      <bottom style="medium"/>
    </border>
    <border>
      <left style="thin">
        <color indexed="22"/>
      </left>
      <right style="thin">
        <color indexed="22"/>
      </right>
      <top style="thin">
        <color indexed="22"/>
      </top>
      <bottom style="thin"/>
    </border>
    <border>
      <left style="thin"/>
      <right style="thin">
        <color indexed="22"/>
      </right>
      <top style="thin">
        <color indexed="22"/>
      </top>
      <bottom style="thin"/>
    </border>
    <border>
      <left style="thin">
        <color indexed="22"/>
      </left>
      <right style="medium"/>
      <top style="thin">
        <color indexed="22"/>
      </top>
      <bottom style="thin"/>
    </border>
    <border>
      <left style="thin"/>
      <right style="thin">
        <color indexed="22"/>
      </right>
      <top>
        <color indexed="63"/>
      </top>
      <bottom style="medium"/>
    </border>
    <border>
      <left style="thin">
        <color indexed="22"/>
      </left>
      <right style="medium"/>
      <top>
        <color indexed="63"/>
      </top>
      <bottom style="medium"/>
    </border>
    <border>
      <left>
        <color indexed="63"/>
      </left>
      <right style="thin">
        <color indexed="22"/>
      </right>
      <top style="thin">
        <color indexed="22"/>
      </top>
      <bottom style="thin"/>
    </border>
    <border>
      <left style="thin">
        <color indexed="22"/>
      </left>
      <right style="thin"/>
      <top style="thin">
        <color indexed="22"/>
      </top>
      <bottom style="thin"/>
    </border>
    <border>
      <left style="thin"/>
      <right>
        <color indexed="63"/>
      </right>
      <top>
        <color indexed="63"/>
      </top>
      <bottom style="medium"/>
    </border>
    <border>
      <left>
        <color indexed="63"/>
      </left>
      <right style="thin"/>
      <top>
        <color indexed="63"/>
      </top>
      <bottom style="medium"/>
    </border>
    <border>
      <left style="medium"/>
      <right style="thin">
        <color indexed="22"/>
      </right>
      <top style="thin">
        <color indexed="22"/>
      </top>
      <bottom style="thin"/>
    </border>
    <border>
      <left style="thin">
        <color indexed="22"/>
      </left>
      <right style="thin"/>
      <top>
        <color indexed="63"/>
      </top>
      <bottom style="medium"/>
    </border>
    <border>
      <left style="thin"/>
      <right style="thin">
        <color indexed="22"/>
      </right>
      <top>
        <color indexed="63"/>
      </top>
      <bottom>
        <color indexed="63"/>
      </bottom>
    </border>
    <border>
      <left style="thin">
        <color indexed="22"/>
      </left>
      <right style="medium"/>
      <top>
        <color indexed="63"/>
      </top>
      <bottom>
        <color indexed="63"/>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thin"/>
      <top style="thin">
        <color indexed="22"/>
      </top>
      <bottom style="medium"/>
    </border>
    <border>
      <left style="medium"/>
      <right>
        <color indexed="63"/>
      </right>
      <top style="medium"/>
      <bottom style="medium"/>
    </border>
    <border>
      <left>
        <color indexed="63"/>
      </left>
      <right>
        <color indexed="63"/>
      </right>
      <top style="medium"/>
      <bottom style="medium"/>
    </border>
    <border>
      <left style="thin"/>
      <right style="thin">
        <color indexed="22"/>
      </right>
      <top style="medium"/>
      <bottom style="medium"/>
    </border>
    <border>
      <left style="thin">
        <color indexed="22"/>
      </left>
      <right style="medium"/>
      <top style="medium"/>
      <bottom style="medium"/>
    </border>
    <border>
      <left style="dotted"/>
      <right style="dotted"/>
      <top>
        <color indexed="63"/>
      </top>
      <bottom style="dotted"/>
    </border>
    <border>
      <left style="double"/>
      <right style="thin"/>
      <top style="thin"/>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thin"/>
    </border>
    <border>
      <left style="thin">
        <color indexed="22"/>
      </left>
      <right>
        <color indexed="63"/>
      </right>
      <top style="thin">
        <color indexed="22"/>
      </top>
      <bottom style="thin"/>
    </border>
    <border>
      <left>
        <color indexed="63"/>
      </left>
      <right style="thin"/>
      <top style="thin">
        <color indexed="22"/>
      </top>
      <bottom style="thin"/>
    </border>
    <border>
      <left style="medium"/>
      <right>
        <color indexed="63"/>
      </right>
      <top style="thin"/>
      <bottom style="thin"/>
    </border>
    <border>
      <left style="thin"/>
      <right>
        <color indexed="63"/>
      </right>
      <top style="thin"/>
      <bottom style="thin"/>
    </border>
    <border>
      <left style="thin"/>
      <right style="medium"/>
      <top>
        <color indexed="63"/>
      </top>
      <bottom>
        <color indexed="63"/>
      </bottom>
    </border>
    <border>
      <left style="thin"/>
      <right style="medium"/>
      <top>
        <color indexed="63"/>
      </top>
      <bottom style="thin"/>
    </border>
    <border>
      <left style="thin">
        <color indexed="22"/>
      </left>
      <right style="thin">
        <color indexed="22"/>
      </right>
      <top style="thin"/>
      <bottom style="thin"/>
    </border>
    <border>
      <left style="medium"/>
      <right style="thin"/>
      <top style="thin"/>
      <bottom style="thin">
        <color indexed="22"/>
      </bottom>
    </border>
    <border>
      <left style="medium"/>
      <right style="thin"/>
      <top style="thin">
        <color indexed="22"/>
      </top>
      <bottom style="thin"/>
    </border>
    <border>
      <left>
        <color indexed="63"/>
      </left>
      <right style="medium"/>
      <top style="medium"/>
      <bottom style="medium"/>
    </border>
    <border>
      <left style="thin"/>
      <right>
        <color indexed="63"/>
      </right>
      <top style="thin"/>
      <bottom>
        <color indexed="63"/>
      </bottom>
    </border>
    <border>
      <left>
        <color indexed="63"/>
      </left>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double"/>
      <top style="thin"/>
      <bottom style="thin"/>
    </border>
    <border>
      <left style="thin"/>
      <right style="double"/>
      <top style="thin"/>
      <bottom style="double"/>
    </border>
    <border>
      <left>
        <color indexed="63"/>
      </left>
      <right style="thin"/>
      <top style="thin"/>
      <bottom style="double"/>
    </border>
    <border>
      <left style="double"/>
      <right>
        <color indexed="63"/>
      </right>
      <top>
        <color indexed="63"/>
      </top>
      <bottom style="thin"/>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0">
    <xf numFmtId="0" fontId="0" fillId="0" borderId="0" xfId="0" applyAlignment="1">
      <alignment/>
    </xf>
    <xf numFmtId="0" fontId="4" fillId="0" borderId="0" xfId="0" applyFont="1" applyAlignment="1">
      <alignment/>
    </xf>
    <xf numFmtId="14" fontId="5" fillId="0" borderId="0" xfId="0" applyNumberFormat="1" applyFont="1" applyAlignment="1">
      <alignment/>
    </xf>
    <xf numFmtId="0" fontId="6" fillId="0" borderId="0" xfId="0" applyFont="1" applyAlignment="1">
      <alignment horizontal="center"/>
    </xf>
    <xf numFmtId="0" fontId="5" fillId="0" borderId="0" xfId="0" applyFont="1" applyAlignment="1">
      <alignment/>
    </xf>
    <xf numFmtId="0" fontId="4" fillId="0" borderId="0" xfId="0" applyFont="1" applyAlignment="1">
      <alignment horizontal="right"/>
    </xf>
    <xf numFmtId="0" fontId="3" fillId="0" borderId="0" xfId="0" applyFont="1" applyAlignment="1">
      <alignment/>
    </xf>
    <xf numFmtId="0" fontId="7" fillId="0" borderId="0" xfId="0" applyFont="1" applyAlignment="1">
      <alignment/>
    </xf>
    <xf numFmtId="0" fontId="8" fillId="0" borderId="0" xfId="0" applyFont="1" applyAlignment="1">
      <alignment horizontal="right"/>
    </xf>
    <xf numFmtId="0" fontId="5" fillId="0" borderId="0" xfId="0" applyFont="1" applyAlignment="1">
      <alignment/>
    </xf>
    <xf numFmtId="0" fontId="4" fillId="0" borderId="0" xfId="0" applyFont="1" applyAlignment="1">
      <alignment horizontal="center"/>
    </xf>
    <xf numFmtId="0" fontId="4" fillId="0" borderId="1" xfId="0" applyFont="1" applyBorder="1" applyAlignment="1">
      <alignment/>
    </xf>
    <xf numFmtId="0" fontId="9" fillId="0" borderId="2" xfId="0" applyFont="1" applyBorder="1" applyAlignment="1">
      <alignment horizontal="left"/>
    </xf>
    <xf numFmtId="0" fontId="9" fillId="0" borderId="0" xfId="0" applyFont="1" applyAlignment="1">
      <alignment horizontal="right"/>
    </xf>
    <xf numFmtId="0" fontId="10" fillId="0" borderId="2" xfId="0" applyFont="1" applyBorder="1" applyAlignment="1">
      <alignment horizontal="left"/>
    </xf>
    <xf numFmtId="0" fontId="10" fillId="0" borderId="0" xfId="0" applyFont="1" applyBorder="1" applyAlignment="1">
      <alignment horizontal="center"/>
    </xf>
    <xf numFmtId="0" fontId="10" fillId="0" borderId="1" xfId="0"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9" fillId="0" borderId="1" xfId="0" applyFont="1" applyBorder="1" applyAlignment="1">
      <alignment horizontal="center"/>
    </xf>
    <xf numFmtId="0" fontId="6" fillId="0" borderId="3" xfId="0" applyFont="1" applyBorder="1" applyAlignment="1">
      <alignment horizontal="center"/>
    </xf>
    <xf numFmtId="0" fontId="4" fillId="2" borderId="4" xfId="0" applyFont="1" applyFill="1" applyBorder="1" applyAlignment="1" applyProtection="1">
      <alignment/>
      <protection locked="0"/>
    </xf>
    <xf numFmtId="0" fontId="11" fillId="3" borderId="5"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6" fillId="3" borderId="7"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4" xfId="0" applyFont="1" applyFill="1" applyBorder="1" applyAlignment="1" applyProtection="1">
      <alignment horizontal="center"/>
      <protection locked="0"/>
    </xf>
    <xf numFmtId="0" fontId="4" fillId="2" borderId="8" xfId="0" applyFont="1" applyFill="1" applyBorder="1" applyAlignment="1" applyProtection="1">
      <alignment horizontal="justify"/>
      <protection locked="0"/>
    </xf>
    <xf numFmtId="0" fontId="4" fillId="0" borderId="0" xfId="0" applyFont="1" applyAlignment="1">
      <alignment horizontal="left"/>
    </xf>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Alignment="1">
      <alignment horizontal="justify"/>
    </xf>
    <xf numFmtId="0" fontId="11" fillId="0" borderId="0" xfId="0" applyFont="1" applyAlignment="1">
      <alignment horizontal="center"/>
    </xf>
    <xf numFmtId="0" fontId="4" fillId="0" borderId="9" xfId="0" applyFont="1" applyBorder="1" applyAlignment="1">
      <alignment horizontal="center"/>
    </xf>
    <xf numFmtId="0" fontId="4" fillId="2" borderId="10" xfId="0" applyFont="1" applyFill="1" applyBorder="1" applyAlignment="1" applyProtection="1">
      <alignment horizontal="justify"/>
      <protection locked="0"/>
    </xf>
    <xf numFmtId="0" fontId="4" fillId="0" borderId="11" xfId="0" applyFont="1" applyBorder="1" applyAlignment="1">
      <alignment horizontal="center"/>
    </xf>
    <xf numFmtId="0" fontId="4" fillId="0" borderId="12" xfId="0" applyFont="1" applyBorder="1" applyAlignment="1">
      <alignment horizontal="center"/>
    </xf>
    <xf numFmtId="0" fontId="5" fillId="0" borderId="13" xfId="0" applyFont="1" applyBorder="1" applyAlignment="1">
      <alignment/>
    </xf>
    <xf numFmtId="0" fontId="5" fillId="0" borderId="13" xfId="0" applyFont="1" applyBorder="1" applyAlignment="1">
      <alignment horizontal="center"/>
    </xf>
    <xf numFmtId="0" fontId="5" fillId="0" borderId="0" xfId="0" applyFont="1" applyBorder="1" applyAlignment="1">
      <alignment horizontal="center"/>
    </xf>
    <xf numFmtId="0" fontId="14" fillId="0" borderId="0" xfId="0" applyFont="1" applyAlignment="1">
      <alignment horizontal="left"/>
    </xf>
    <xf numFmtId="0" fontId="5" fillId="0" borderId="0" xfId="0" applyFont="1" applyAlignment="1">
      <alignment horizontal="center"/>
    </xf>
    <xf numFmtId="0" fontId="3" fillId="0" borderId="0" xfId="0" applyFont="1" applyAlignment="1">
      <alignment/>
    </xf>
    <xf numFmtId="0" fontId="14" fillId="0" borderId="0" xfId="0" applyFont="1" applyAlignment="1">
      <alignment/>
    </xf>
    <xf numFmtId="0" fontId="11" fillId="0" borderId="0" xfId="0" applyFont="1" applyAlignment="1">
      <alignment/>
    </xf>
    <xf numFmtId="0" fontId="15" fillId="0" borderId="0" xfId="0" applyFont="1" applyAlignment="1">
      <alignment horizontal="center"/>
    </xf>
    <xf numFmtId="0" fontId="16" fillId="0" borderId="0" xfId="0" applyFont="1" applyAlignment="1">
      <alignment/>
    </xf>
    <xf numFmtId="0" fontId="17" fillId="0" borderId="0" xfId="0" applyFont="1" applyBorder="1" applyAlignment="1">
      <alignment/>
    </xf>
    <xf numFmtId="0" fontId="18" fillId="0" borderId="0" xfId="0" applyFont="1" applyAlignment="1">
      <alignment/>
    </xf>
    <xf numFmtId="0" fontId="0" fillId="0" borderId="0" xfId="0" applyAlignment="1">
      <alignment horizontal="center"/>
    </xf>
    <xf numFmtId="0" fontId="19" fillId="0" borderId="0" xfId="0" applyFont="1" applyAlignment="1">
      <alignment/>
    </xf>
    <xf numFmtId="0" fontId="20" fillId="0" borderId="0" xfId="0" applyFont="1" applyAlignment="1">
      <alignment horizontal="right"/>
    </xf>
    <xf numFmtId="0" fontId="21" fillId="0" borderId="0" xfId="0" applyFont="1" applyAlignment="1">
      <alignment/>
    </xf>
    <xf numFmtId="0" fontId="22" fillId="0" borderId="0" xfId="0" applyFont="1" applyAlignment="1">
      <alignment horizontal="right"/>
    </xf>
    <xf numFmtId="0" fontId="23" fillId="0" borderId="0" xfId="0" applyFont="1" applyAlignment="1">
      <alignment/>
    </xf>
    <xf numFmtId="0" fontId="15" fillId="0" borderId="14" xfId="0" applyFont="1" applyBorder="1" applyAlignment="1">
      <alignment horizontal="center"/>
    </xf>
    <xf numFmtId="0" fontId="15" fillId="0" borderId="15" xfId="0" applyFont="1" applyBorder="1" applyAlignment="1">
      <alignment/>
    </xf>
    <xf numFmtId="0" fontId="20" fillId="0" borderId="0" xfId="0" applyFont="1" applyBorder="1" applyAlignment="1">
      <alignment/>
    </xf>
    <xf numFmtId="0" fontId="17" fillId="0" borderId="0" xfId="0" applyFont="1" applyAlignment="1">
      <alignment/>
    </xf>
    <xf numFmtId="0" fontId="24" fillId="0" borderId="0" xfId="0" applyFont="1" applyAlignment="1">
      <alignment/>
    </xf>
    <xf numFmtId="0" fontId="0" fillId="0" borderId="0" xfId="0" applyBorder="1" applyAlignment="1">
      <alignment horizontal="center"/>
    </xf>
    <xf numFmtId="0" fontId="0" fillId="0" borderId="0" xfId="0" applyBorder="1" applyAlignment="1">
      <alignment/>
    </xf>
    <xf numFmtId="0" fontId="25" fillId="0" borderId="0" xfId="0" applyFont="1" applyAlignment="1">
      <alignment/>
    </xf>
    <xf numFmtId="0" fontId="26" fillId="0" borderId="0" xfId="0" applyFont="1" applyAlignment="1">
      <alignment/>
    </xf>
    <xf numFmtId="0" fontId="27" fillId="0" borderId="0" xfId="0" applyFont="1" applyBorder="1" applyAlignment="1">
      <alignment horizontal="center"/>
    </xf>
    <xf numFmtId="0" fontId="27"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xf>
    <xf numFmtId="0" fontId="27" fillId="0" borderId="12" xfId="0" applyFont="1" applyBorder="1" applyAlignment="1">
      <alignment horizontal="center"/>
    </xf>
    <xf numFmtId="0" fontId="0" fillId="0" borderId="0" xfId="0" applyAlignment="1">
      <alignment horizontal="left"/>
    </xf>
    <xf numFmtId="0" fontId="3" fillId="0" borderId="0" xfId="0" applyFont="1" applyAlignment="1">
      <alignment horizontal="right"/>
    </xf>
    <xf numFmtId="167" fontId="5" fillId="0" borderId="0" xfId="0" applyNumberFormat="1" applyFont="1" applyAlignment="1">
      <alignment/>
    </xf>
    <xf numFmtId="0" fontId="5" fillId="0" borderId="0" xfId="0" applyFont="1" applyAlignment="1">
      <alignment horizontal="right"/>
    </xf>
    <xf numFmtId="0" fontId="5" fillId="4" borderId="6" xfId="0" applyFont="1" applyFill="1" applyBorder="1" applyAlignment="1" applyProtection="1">
      <alignment horizontal="left"/>
      <protection locked="0"/>
    </xf>
    <xf numFmtId="0" fontId="8" fillId="0" borderId="0" xfId="0" applyFont="1" applyAlignment="1">
      <alignment/>
    </xf>
    <xf numFmtId="0" fontId="5" fillId="0" borderId="0" xfId="0" applyFont="1" applyAlignment="1">
      <alignment horizontal="left"/>
    </xf>
    <xf numFmtId="0" fontId="5" fillId="0" borderId="0" xfId="0" applyFont="1" applyAlignment="1" quotePrefix="1">
      <alignment horizontal="left"/>
    </xf>
    <xf numFmtId="0" fontId="29" fillId="0" borderId="0" xfId="0" applyFont="1" applyAlignment="1">
      <alignment/>
    </xf>
    <xf numFmtId="0" fontId="0" fillId="0" borderId="0" xfId="0" applyAlignment="1" quotePrefix="1">
      <alignment/>
    </xf>
    <xf numFmtId="0" fontId="30" fillId="0" borderId="0" xfId="0" applyFont="1" applyAlignment="1">
      <alignment/>
    </xf>
    <xf numFmtId="0" fontId="15" fillId="0" borderId="0" xfId="0" applyFont="1" applyAlignment="1">
      <alignment/>
    </xf>
    <xf numFmtId="0" fontId="8" fillId="0" borderId="19" xfId="0" applyFont="1" applyBorder="1" applyAlignment="1">
      <alignment/>
    </xf>
    <xf numFmtId="0" fontId="5" fillId="0" borderId="20" xfId="0" applyFont="1" applyBorder="1" applyAlignment="1">
      <alignment/>
    </xf>
    <xf numFmtId="0" fontId="5" fillId="0" borderId="21" xfId="0" applyFont="1" applyBorder="1" applyAlignment="1">
      <alignment horizontal="left"/>
    </xf>
    <xf numFmtId="0" fontId="5" fillId="0" borderId="22" xfId="0" applyFont="1" applyBorder="1" applyAlignment="1">
      <alignment horizontal="center"/>
    </xf>
    <xf numFmtId="0" fontId="5" fillId="0" borderId="20" xfId="0" applyFont="1" applyBorder="1" applyAlignment="1">
      <alignment horizontal="left"/>
    </xf>
    <xf numFmtId="0" fontId="5" fillId="0" borderId="23" xfId="0" applyFont="1" applyBorder="1" applyAlignment="1">
      <alignment horizontal="center"/>
    </xf>
    <xf numFmtId="0" fontId="8" fillId="0" borderId="20" xfId="0" applyFont="1" applyBorder="1" applyAlignment="1">
      <alignment/>
    </xf>
    <xf numFmtId="0" fontId="29" fillId="0" borderId="2" xfId="0" applyFont="1" applyBorder="1" applyAlignment="1">
      <alignment/>
    </xf>
    <xf numFmtId="0" fontId="11" fillId="0" borderId="0" xfId="0" applyFont="1" applyBorder="1" applyAlignment="1">
      <alignment horizontal="left"/>
    </xf>
    <xf numFmtId="0" fontId="5" fillId="0" borderId="24" xfId="0" applyFont="1" applyBorder="1" applyAlignment="1">
      <alignment horizontal="center"/>
    </xf>
    <xf numFmtId="0" fontId="5" fillId="0" borderId="11" xfId="0" applyFont="1" applyBorder="1" applyAlignment="1">
      <alignment horizontal="right"/>
    </xf>
    <xf numFmtId="0" fontId="5" fillId="0" borderId="1" xfId="0" applyFont="1" applyBorder="1" applyAlignment="1">
      <alignment horizontal="right"/>
    </xf>
    <xf numFmtId="0" fontId="29" fillId="0" borderId="0" xfId="0" applyFont="1" applyBorder="1" applyAlignment="1">
      <alignment/>
    </xf>
    <xf numFmtId="0" fontId="5" fillId="0" borderId="0" xfId="0" applyFont="1" applyBorder="1" applyAlignment="1">
      <alignment/>
    </xf>
    <xf numFmtId="0" fontId="8" fillId="0" borderId="0" xfId="0" applyFont="1" applyAlignment="1">
      <alignment horizontal="left"/>
    </xf>
    <xf numFmtId="0" fontId="3" fillId="0" borderId="25" xfId="0" applyFont="1" applyBorder="1" applyAlignment="1">
      <alignment/>
    </xf>
    <xf numFmtId="0" fontId="3" fillId="0" borderId="26" xfId="0" applyFont="1" applyBorder="1" applyAlignment="1">
      <alignment horizontal="right"/>
    </xf>
    <xf numFmtId="0" fontId="11" fillId="0" borderId="27" xfId="0" applyFont="1" applyBorder="1" applyAlignment="1">
      <alignment/>
    </xf>
    <xf numFmtId="0" fontId="3" fillId="0" borderId="28" xfId="0" applyFont="1" applyBorder="1" applyAlignment="1">
      <alignment/>
    </xf>
    <xf numFmtId="0" fontId="3" fillId="0" borderId="28" xfId="0" applyFont="1" applyBorder="1" applyAlignment="1">
      <alignment horizontal="righ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xf>
    <xf numFmtId="0" fontId="11" fillId="0" borderId="32" xfId="0" applyFont="1" applyBorder="1" applyAlignment="1">
      <alignment/>
    </xf>
    <xf numFmtId="0" fontId="5" fillId="0" borderId="33" xfId="0" applyFont="1" applyBorder="1" applyAlignment="1">
      <alignment/>
    </xf>
    <xf numFmtId="0" fontId="5" fillId="0" borderId="34" xfId="0" applyFont="1" applyBorder="1" applyAlignment="1">
      <alignment/>
    </xf>
    <xf numFmtId="0" fontId="3" fillId="3" borderId="35" xfId="0" applyFont="1" applyFill="1" applyBorder="1" applyAlignment="1" applyProtection="1">
      <alignment/>
      <protection locked="0"/>
    </xf>
    <xf numFmtId="0" fontId="3" fillId="3" borderId="32" xfId="0" applyFont="1" applyFill="1" applyBorder="1" applyAlignment="1" applyProtection="1">
      <alignment horizontal="left"/>
      <protection locked="0"/>
    </xf>
    <xf numFmtId="0" fontId="3" fillId="3" borderId="32" xfId="0" applyFont="1" applyFill="1" applyBorder="1" applyAlignment="1" applyProtection="1">
      <alignment/>
      <protection locked="0"/>
    </xf>
    <xf numFmtId="0" fontId="3" fillId="3" borderId="30" xfId="0" applyFont="1" applyFill="1" applyBorder="1" applyAlignment="1" applyProtection="1">
      <alignment horizontal="right"/>
      <protection locked="0"/>
    </xf>
    <xf numFmtId="0" fontId="5" fillId="0" borderId="33" xfId="0" applyFont="1" applyBorder="1" applyAlignment="1" applyProtection="1">
      <alignment/>
      <protection locked="0"/>
    </xf>
    <xf numFmtId="0" fontId="5" fillId="0" borderId="36" xfId="0" applyFont="1" applyBorder="1" applyAlignment="1">
      <alignment/>
    </xf>
    <xf numFmtId="0" fontId="3" fillId="0" borderId="0" xfId="0" applyFont="1" applyBorder="1" applyAlignment="1">
      <alignment horizontal="left"/>
    </xf>
    <xf numFmtId="0" fontId="3" fillId="0" borderId="37" xfId="0" applyFont="1" applyBorder="1" applyAlignment="1">
      <alignment/>
    </xf>
    <xf numFmtId="0" fontId="3" fillId="0" borderId="38" xfId="0" applyFont="1" applyBorder="1" applyAlignment="1">
      <alignment horizontal="right"/>
    </xf>
    <xf numFmtId="0" fontId="11" fillId="0" borderId="39" xfId="0" applyFont="1" applyBorder="1" applyAlignment="1">
      <alignment/>
    </xf>
    <xf numFmtId="0" fontId="3" fillId="0" borderId="40" xfId="0" applyFont="1" applyBorder="1" applyAlignment="1">
      <alignment/>
    </xf>
    <xf numFmtId="0" fontId="3" fillId="0" borderId="40" xfId="0" applyFont="1" applyBorder="1" applyAlignment="1">
      <alignment horizontal="righ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0" fontId="11" fillId="0" borderId="44" xfId="0" applyFont="1" applyBorder="1" applyAlignment="1">
      <alignment/>
    </xf>
    <xf numFmtId="0" fontId="3" fillId="3" borderId="45" xfId="0" applyFont="1" applyFill="1" applyBorder="1" applyAlignment="1" applyProtection="1">
      <alignment/>
      <protection locked="0"/>
    </xf>
    <xf numFmtId="0" fontId="3" fillId="3" borderId="44" xfId="0" applyFont="1" applyFill="1" applyBorder="1" applyAlignment="1" applyProtection="1">
      <alignment horizontal="left"/>
      <protection locked="0"/>
    </xf>
    <xf numFmtId="0" fontId="3" fillId="3" borderId="44" xfId="0" applyFont="1" applyFill="1" applyBorder="1" applyAlignment="1" applyProtection="1">
      <alignment/>
      <protection locked="0"/>
    </xf>
    <xf numFmtId="0" fontId="3" fillId="3" borderId="42" xfId="0" applyFont="1" applyFill="1" applyBorder="1" applyAlignment="1" applyProtection="1">
      <alignment horizontal="right"/>
      <protection locked="0"/>
    </xf>
    <xf numFmtId="0" fontId="5" fillId="0" borderId="41" xfId="0" applyFont="1" applyBorder="1" applyAlignment="1" applyProtection="1">
      <alignment/>
      <protection locked="0"/>
    </xf>
    <xf numFmtId="0" fontId="3" fillId="0" borderId="46" xfId="0" applyFont="1" applyBorder="1" applyAlignment="1">
      <alignment/>
    </xf>
    <xf numFmtId="0" fontId="11" fillId="0" borderId="47" xfId="0" applyFont="1" applyBorder="1" applyAlignment="1">
      <alignment horizontal="left"/>
    </xf>
    <xf numFmtId="0" fontId="3" fillId="0" borderId="47" xfId="0" applyFont="1" applyBorder="1" applyAlignment="1">
      <alignment horizontal="right"/>
    </xf>
    <xf numFmtId="0" fontId="3" fillId="0" borderId="17" xfId="0" applyFont="1" applyBorder="1" applyAlignment="1">
      <alignment/>
    </xf>
    <xf numFmtId="0" fontId="3" fillId="0" borderId="13" xfId="0" applyFont="1" applyBorder="1" applyAlignment="1">
      <alignment horizontal="right"/>
    </xf>
    <xf numFmtId="0" fontId="11" fillId="0" borderId="13" xfId="0" applyFont="1" applyBorder="1" applyAlignment="1">
      <alignment/>
    </xf>
    <xf numFmtId="0" fontId="5" fillId="0" borderId="13" xfId="0" applyFont="1" applyBorder="1" applyAlignment="1">
      <alignment horizontal="right"/>
    </xf>
    <xf numFmtId="0" fontId="31" fillId="0" borderId="48" xfId="0" applyFont="1" applyBorder="1" applyAlignment="1">
      <alignment/>
    </xf>
    <xf numFmtId="0" fontId="31" fillId="0" borderId="49" xfId="0" applyFont="1" applyBorder="1" applyAlignment="1">
      <alignment/>
    </xf>
    <xf numFmtId="0" fontId="31" fillId="0" borderId="0" xfId="0" applyFont="1" applyBorder="1" applyAlignment="1">
      <alignment/>
    </xf>
    <xf numFmtId="0" fontId="5" fillId="0" borderId="0" xfId="0" applyFont="1" applyBorder="1" applyAlignment="1">
      <alignment horizontal="right"/>
    </xf>
    <xf numFmtId="0" fontId="11" fillId="0" borderId="0" xfId="0" applyFont="1" applyBorder="1" applyAlignment="1">
      <alignment/>
    </xf>
    <xf numFmtId="0" fontId="5" fillId="0" borderId="1" xfId="0" applyFont="1" applyBorder="1" applyAlignment="1">
      <alignment/>
    </xf>
    <xf numFmtId="0" fontId="11" fillId="0" borderId="50" xfId="0" applyFont="1" applyBorder="1" applyAlignment="1">
      <alignment/>
    </xf>
    <xf numFmtId="0" fontId="5" fillId="0" borderId="51" xfId="0" applyFont="1" applyBorder="1" applyAlignment="1">
      <alignment/>
    </xf>
    <xf numFmtId="0" fontId="5" fillId="0" borderId="52" xfId="0" applyFont="1" applyBorder="1" applyAlignment="1">
      <alignment/>
    </xf>
    <xf numFmtId="0" fontId="31" fillId="0" borderId="53" xfId="0" applyFont="1" applyBorder="1" applyAlignment="1">
      <alignment/>
    </xf>
    <xf numFmtId="0" fontId="31" fillId="0" borderId="54" xfId="0" applyFont="1" applyBorder="1" applyAlignment="1">
      <alignment/>
    </xf>
    <xf numFmtId="0" fontId="7" fillId="0" borderId="37" xfId="0" applyFont="1" applyBorder="1" applyAlignment="1">
      <alignment/>
    </xf>
    <xf numFmtId="0" fontId="5" fillId="0" borderId="17" xfId="0" applyFont="1" applyBorder="1" applyAlignment="1">
      <alignment/>
    </xf>
    <xf numFmtId="0" fontId="7" fillId="0" borderId="46" xfId="0" applyFont="1" applyBorder="1" applyAlignment="1">
      <alignment/>
    </xf>
    <xf numFmtId="0" fontId="3" fillId="0" borderId="55" xfId="0" applyFont="1" applyBorder="1" applyAlignment="1">
      <alignment/>
    </xf>
    <xf numFmtId="0" fontId="5" fillId="0" borderId="56" xfId="0" applyFont="1" applyBorder="1" applyAlignment="1">
      <alignment/>
    </xf>
    <xf numFmtId="0" fontId="8" fillId="0" borderId="0" xfId="0" applyFont="1" applyBorder="1" applyAlignment="1">
      <alignment/>
    </xf>
    <xf numFmtId="0" fontId="7" fillId="0" borderId="17" xfId="0" applyFont="1" applyBorder="1" applyAlignment="1">
      <alignment/>
    </xf>
    <xf numFmtId="0" fontId="31" fillId="0" borderId="57" xfId="0" applyFont="1" applyBorder="1" applyAlignment="1">
      <alignment/>
    </xf>
    <xf numFmtId="0" fontId="31" fillId="0" borderId="58" xfId="0" applyFont="1" applyBorder="1" applyAlignment="1">
      <alignment/>
    </xf>
    <xf numFmtId="0" fontId="31" fillId="0" borderId="13" xfId="0" applyFont="1" applyBorder="1" applyAlignment="1">
      <alignment/>
    </xf>
    <xf numFmtId="0" fontId="31" fillId="0" borderId="18" xfId="0" applyFont="1" applyBorder="1" applyAlignment="1">
      <alignment/>
    </xf>
    <xf numFmtId="0" fontId="8" fillId="0" borderId="2" xfId="0" applyFont="1" applyBorder="1" applyAlignment="1">
      <alignment/>
    </xf>
    <xf numFmtId="0" fontId="3" fillId="0" borderId="0" xfId="0" applyFont="1" applyBorder="1" applyAlignment="1">
      <alignment horizontal="right"/>
    </xf>
    <xf numFmtId="0" fontId="5" fillId="0" borderId="23" xfId="0" applyFont="1" applyBorder="1" applyAlignment="1">
      <alignment/>
    </xf>
    <xf numFmtId="0" fontId="7" fillId="0" borderId="25" xfId="0" applyFont="1" applyBorder="1" applyAlignment="1">
      <alignment/>
    </xf>
    <xf numFmtId="0" fontId="3" fillId="0" borderId="13" xfId="0" applyFont="1" applyBorder="1" applyAlignment="1">
      <alignment/>
    </xf>
    <xf numFmtId="0" fontId="7" fillId="3" borderId="59" xfId="0" applyFont="1" applyFill="1" applyBorder="1" applyAlignment="1" applyProtection="1">
      <alignment/>
      <protection locked="0"/>
    </xf>
    <xf numFmtId="0" fontId="3" fillId="3" borderId="50" xfId="0" applyFont="1" applyFill="1" applyBorder="1" applyAlignment="1" applyProtection="1">
      <alignment horizontal="right"/>
      <protection locked="0"/>
    </xf>
    <xf numFmtId="0" fontId="11" fillId="3" borderId="50" xfId="0" applyFont="1" applyFill="1" applyBorder="1" applyAlignment="1" applyProtection="1">
      <alignment/>
      <protection locked="0"/>
    </xf>
    <xf numFmtId="0" fontId="3" fillId="3" borderId="50" xfId="0" applyFont="1" applyFill="1" applyBorder="1" applyAlignment="1" applyProtection="1">
      <alignment/>
      <protection locked="0"/>
    </xf>
    <xf numFmtId="0" fontId="3" fillId="3" borderId="56" xfId="0" applyFont="1" applyFill="1" applyBorder="1" applyAlignment="1" applyProtection="1">
      <alignment horizontal="right"/>
      <protection locked="0"/>
    </xf>
    <xf numFmtId="0" fontId="31" fillId="0" borderId="60" xfId="0" applyFont="1" applyBorder="1" applyAlignment="1">
      <alignment/>
    </xf>
    <xf numFmtId="0" fontId="3" fillId="3" borderId="44" xfId="0" applyFont="1" applyFill="1" applyBorder="1" applyAlignment="1" applyProtection="1">
      <alignment horizontal="right"/>
      <protection locked="0"/>
    </xf>
    <xf numFmtId="0" fontId="11" fillId="3" borderId="44" xfId="0" applyFont="1" applyFill="1" applyBorder="1" applyAlignment="1" applyProtection="1">
      <alignment/>
      <protection locked="0"/>
    </xf>
    <xf numFmtId="0" fontId="3" fillId="3" borderId="59" xfId="0" applyFont="1" applyFill="1" applyBorder="1" applyAlignment="1" applyProtection="1">
      <alignment/>
      <protection locked="0"/>
    </xf>
    <xf numFmtId="0" fontId="3" fillId="0" borderId="0" xfId="0" applyFont="1" applyBorder="1" applyAlignment="1">
      <alignment/>
    </xf>
    <xf numFmtId="0" fontId="31" fillId="0" borderId="0" xfId="0" applyFont="1" applyBorder="1" applyAlignment="1">
      <alignment horizontal="right"/>
    </xf>
    <xf numFmtId="0" fontId="31" fillId="0" borderId="61" xfId="0" applyFont="1" applyBorder="1" applyAlignment="1">
      <alignment/>
    </xf>
    <xf numFmtId="0" fontId="31" fillId="0" borderId="62" xfId="0" applyFont="1" applyBorder="1" applyAlignment="1">
      <alignment/>
    </xf>
    <xf numFmtId="0" fontId="3" fillId="3" borderId="63" xfId="0" applyFont="1" applyFill="1" applyBorder="1" applyAlignment="1" applyProtection="1">
      <alignment/>
      <protection locked="0"/>
    </xf>
    <xf numFmtId="0" fontId="3" fillId="3" borderId="64" xfId="0" applyFont="1" applyFill="1" applyBorder="1" applyAlignment="1" applyProtection="1">
      <alignment/>
      <protection locked="0"/>
    </xf>
    <xf numFmtId="0" fontId="3" fillId="3" borderId="65" xfId="0" applyFont="1" applyFill="1" applyBorder="1" applyAlignment="1" applyProtection="1">
      <alignment horizontal="right"/>
      <protection locked="0"/>
    </xf>
    <xf numFmtId="0" fontId="8" fillId="0" borderId="17" xfId="0" applyFont="1" applyBorder="1" applyAlignment="1">
      <alignment/>
    </xf>
    <xf numFmtId="0" fontId="8" fillId="0" borderId="57" xfId="0" applyFont="1" applyBorder="1" applyAlignment="1">
      <alignment horizontal="right"/>
    </xf>
    <xf numFmtId="0" fontId="5" fillId="0" borderId="66" xfId="0" applyFont="1" applyBorder="1" applyAlignment="1">
      <alignment/>
    </xf>
    <xf numFmtId="0" fontId="8" fillId="0" borderId="67" xfId="0" applyFont="1" applyBorder="1" applyAlignment="1">
      <alignment/>
    </xf>
    <xf numFmtId="0" fontId="5" fillId="0" borderId="67" xfId="0" applyFont="1" applyBorder="1" applyAlignment="1">
      <alignment/>
    </xf>
    <xf numFmtId="0" fontId="8" fillId="0" borderId="67" xfId="0" applyFont="1" applyBorder="1" applyAlignment="1">
      <alignment horizontal="right"/>
    </xf>
    <xf numFmtId="0" fontId="5" fillId="0" borderId="67" xfId="0" applyFont="1" applyBorder="1" applyAlignment="1">
      <alignment horizontal="right"/>
    </xf>
    <xf numFmtId="0" fontId="31" fillId="0" borderId="68" xfId="0" applyFont="1" applyBorder="1" applyAlignment="1">
      <alignment/>
    </xf>
    <xf numFmtId="0" fontId="31" fillId="0" borderId="69" xfId="0" applyFont="1" applyBorder="1" applyAlignment="1">
      <alignment/>
    </xf>
    <xf numFmtId="0" fontId="0" fillId="0" borderId="0" xfId="0" applyAlignment="1">
      <alignment horizontal="right"/>
    </xf>
    <xf numFmtId="0" fontId="3" fillId="0" borderId="70" xfId="0" applyFont="1" applyBorder="1" applyAlignment="1">
      <alignment/>
    </xf>
    <xf numFmtId="0" fontId="5" fillId="0" borderId="6" xfId="0" applyFont="1" applyBorder="1" applyAlignment="1">
      <alignment horizontal="center"/>
    </xf>
    <xf numFmtId="0" fontId="5" fillId="0" borderId="71" xfId="0" applyFont="1" applyBorder="1" applyAlignment="1">
      <alignment horizontal="center"/>
    </xf>
    <xf numFmtId="0" fontId="5" fillId="5" borderId="6" xfId="0" applyFont="1" applyFill="1" applyBorder="1" applyAlignment="1">
      <alignment horizontal="center"/>
    </xf>
    <xf numFmtId="0" fontId="11" fillId="0" borderId="0" xfId="0" applyFont="1" applyAlignment="1">
      <alignment horizontal="right"/>
    </xf>
    <xf numFmtId="0" fontId="5" fillId="5" borderId="71" xfId="0" applyFont="1" applyFill="1" applyBorder="1" applyAlignment="1">
      <alignment horizontal="center"/>
    </xf>
    <xf numFmtId="0" fontId="5" fillId="0" borderId="6" xfId="0" applyFont="1" applyBorder="1" applyAlignment="1" quotePrefix="1">
      <alignment horizontal="center"/>
    </xf>
    <xf numFmtId="167" fontId="5" fillId="5" borderId="72" xfId="0" applyNumberFormat="1" applyFont="1" applyFill="1" applyBorder="1" applyAlignment="1">
      <alignment horizontal="center"/>
    </xf>
    <xf numFmtId="167" fontId="5" fillId="5" borderId="73" xfId="0" applyNumberFormat="1" applyFont="1" applyFill="1" applyBorder="1" applyAlignment="1">
      <alignment horizontal="center"/>
    </xf>
    <xf numFmtId="0" fontId="5" fillId="0" borderId="74" xfId="0" applyFont="1" applyBorder="1" applyAlignment="1">
      <alignment/>
    </xf>
    <xf numFmtId="0" fontId="15" fillId="0" borderId="0" xfId="0" applyFont="1" applyAlignment="1">
      <alignment horizontal="right"/>
    </xf>
    <xf numFmtId="0" fontId="32" fillId="0" borderId="0" xfId="0" applyFont="1" applyAlignment="1">
      <alignment horizontal="center"/>
    </xf>
    <xf numFmtId="0" fontId="3" fillId="0" borderId="32" xfId="0" applyFont="1" applyBorder="1" applyAlignment="1">
      <alignment horizontal="right"/>
    </xf>
    <xf numFmtId="0" fontId="3" fillId="0" borderId="44" xfId="0" applyFont="1" applyBorder="1" applyAlignment="1">
      <alignment horizontal="right"/>
    </xf>
    <xf numFmtId="0" fontId="7" fillId="0" borderId="44" xfId="0" applyFont="1" applyBorder="1" applyAlignment="1">
      <alignment horizontal="right"/>
    </xf>
    <xf numFmtId="0" fontId="7" fillId="0" borderId="50" xfId="0" applyFont="1" applyBorder="1" applyAlignment="1">
      <alignment horizontal="right"/>
    </xf>
    <xf numFmtId="0" fontId="11" fillId="0" borderId="75" xfId="0" applyFont="1" applyBorder="1" applyAlignment="1">
      <alignment/>
    </xf>
    <xf numFmtId="0" fontId="3" fillId="0" borderId="27" xfId="0" applyFont="1" applyBorder="1" applyAlignment="1">
      <alignment horizontal="right"/>
    </xf>
    <xf numFmtId="0" fontId="3" fillId="0" borderId="39" xfId="0" applyFont="1" applyBorder="1" applyAlignment="1">
      <alignment horizontal="right"/>
    </xf>
    <xf numFmtId="0" fontId="3" fillId="0" borderId="75" xfId="0" applyFont="1" applyBorder="1" applyAlignment="1">
      <alignment horizontal="right"/>
    </xf>
    <xf numFmtId="0" fontId="3" fillId="0" borderId="50" xfId="0" applyFont="1" applyBorder="1" applyAlignment="1">
      <alignment horizontal="right"/>
    </xf>
    <xf numFmtId="0" fontId="3" fillId="0" borderId="76" xfId="0" applyFont="1" applyBorder="1" applyAlignment="1">
      <alignment horizontal="right"/>
    </xf>
    <xf numFmtId="0" fontId="4" fillId="0" borderId="77" xfId="0" applyFont="1" applyBorder="1" applyAlignment="1" applyProtection="1">
      <alignment horizontal="left"/>
      <protection locked="0"/>
    </xf>
    <xf numFmtId="0" fontId="4" fillId="0" borderId="78"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79"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4" fillId="0" borderId="2" xfId="0" applyFont="1" applyBorder="1" applyAlignment="1" applyProtection="1">
      <alignment horizontal="justify"/>
      <protection locked="0"/>
    </xf>
    <xf numFmtId="0" fontId="4" fillId="0" borderId="12" xfId="0" applyFont="1" applyBorder="1" applyAlignment="1" applyProtection="1">
      <alignment horizontal="left"/>
      <protection locked="0"/>
    </xf>
    <xf numFmtId="0" fontId="4" fillId="0" borderId="0" xfId="0" applyFont="1" applyAlignment="1" applyProtection="1">
      <alignment horizontal="left"/>
      <protection locked="0"/>
    </xf>
    <xf numFmtId="0" fontId="4" fillId="0" borderId="74"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8" fillId="0" borderId="0" xfId="0" applyFont="1" applyAlignment="1">
      <alignment horizontal="center"/>
    </xf>
    <xf numFmtId="0" fontId="33" fillId="0" borderId="0" xfId="0" applyFont="1" applyAlignment="1">
      <alignment/>
    </xf>
    <xf numFmtId="0" fontId="33" fillId="0" borderId="0" xfId="0" applyFont="1" applyAlignment="1">
      <alignment/>
    </xf>
    <xf numFmtId="0" fontId="4" fillId="0" borderId="5" xfId="0" applyFont="1" applyBorder="1" applyAlignment="1" applyProtection="1">
      <alignment horizontal="left"/>
      <protection locked="0"/>
    </xf>
    <xf numFmtId="0" fontId="5" fillId="3" borderId="81" xfId="0" applyFont="1" applyFill="1" applyBorder="1" applyAlignment="1" applyProtection="1">
      <alignment horizontal="left"/>
      <protection locked="0"/>
    </xf>
    <xf numFmtId="0" fontId="4" fillId="3" borderId="5" xfId="0" applyFont="1" applyFill="1" applyBorder="1" applyAlignment="1" applyProtection="1">
      <alignment horizontal="left"/>
      <protection locked="0"/>
    </xf>
    <xf numFmtId="0" fontId="3" fillId="3" borderId="81" xfId="0" applyFont="1" applyFill="1" applyBorder="1" applyAlignment="1" applyProtection="1">
      <alignment horizontal="left"/>
      <protection locked="0"/>
    </xf>
    <xf numFmtId="0" fontId="11" fillId="3" borderId="81" xfId="0" applyFont="1" applyFill="1" applyBorder="1" applyAlignment="1" applyProtection="1">
      <alignment horizontal="left"/>
      <protection locked="0"/>
    </xf>
    <xf numFmtId="0" fontId="4" fillId="0" borderId="82" xfId="0" applyFont="1" applyBorder="1" applyAlignment="1" applyProtection="1">
      <alignment horizontal="left"/>
      <protection locked="0"/>
    </xf>
    <xf numFmtId="0" fontId="5" fillId="3" borderId="32" xfId="0" applyFont="1" applyFill="1" applyBorder="1" applyAlignment="1" applyProtection="1">
      <alignment horizontal="left"/>
      <protection locked="0"/>
    </xf>
    <xf numFmtId="0" fontId="5" fillId="0" borderId="83" xfId="0" applyFont="1" applyBorder="1" applyAlignment="1" applyProtection="1">
      <alignment horizontal="left"/>
      <protection locked="0"/>
    </xf>
    <xf numFmtId="0" fontId="5" fillId="3" borderId="50" xfId="0" applyFont="1" applyFill="1" applyBorder="1" applyAlignment="1" applyProtection="1">
      <alignment horizontal="left"/>
      <protection locked="0"/>
    </xf>
    <xf numFmtId="0" fontId="3" fillId="0" borderId="47" xfId="0" applyFont="1" applyBorder="1" applyAlignment="1">
      <alignment/>
    </xf>
    <xf numFmtId="0" fontId="4" fillId="6" borderId="0" xfId="0" applyFont="1" applyFill="1" applyAlignment="1" applyProtection="1">
      <alignment/>
      <protection locked="0"/>
    </xf>
    <xf numFmtId="0" fontId="15" fillId="0" borderId="66" xfId="0" applyFont="1" applyBorder="1" applyAlignment="1">
      <alignment horizontal="center"/>
    </xf>
    <xf numFmtId="0" fontId="15" fillId="0" borderId="67" xfId="0" applyFont="1" applyBorder="1" applyAlignment="1">
      <alignment/>
    </xf>
    <xf numFmtId="0" fontId="15" fillId="0" borderId="84" xfId="0" applyFont="1" applyBorder="1" applyAlignment="1">
      <alignment/>
    </xf>
    <xf numFmtId="0" fontId="0" fillId="0" borderId="2" xfId="0" applyBorder="1" applyAlignment="1">
      <alignment horizontal="center"/>
    </xf>
    <xf numFmtId="0" fontId="0" fillId="0" borderId="1" xfId="0" applyBorder="1" applyAlignment="1">
      <alignment/>
    </xf>
    <xf numFmtId="14" fontId="5" fillId="0" borderId="0" xfId="0" applyNumberFormat="1" applyFont="1" applyAlignment="1">
      <alignment/>
    </xf>
    <xf numFmtId="0" fontId="3" fillId="2" borderId="78" xfId="0" applyFont="1" applyFill="1" applyBorder="1" applyAlignment="1" applyProtection="1">
      <alignment/>
      <protection locked="0"/>
    </xf>
    <xf numFmtId="0" fontId="5" fillId="2" borderId="7" xfId="0" applyFont="1" applyFill="1" applyBorder="1" applyAlignment="1" applyProtection="1">
      <alignment/>
      <protection locked="0"/>
    </xf>
    <xf numFmtId="0" fontId="3" fillId="2" borderId="7" xfId="0" applyFont="1" applyFill="1" applyBorder="1" applyAlignment="1" applyProtection="1">
      <alignment/>
      <protection locked="0"/>
    </xf>
    <xf numFmtId="0" fontId="4" fillId="4" borderId="78" xfId="0" applyFont="1" applyFill="1" applyBorder="1" applyAlignment="1" applyProtection="1">
      <alignment/>
      <protection locked="0"/>
    </xf>
    <xf numFmtId="0" fontId="5" fillId="0" borderId="16" xfId="0" applyFont="1" applyBorder="1" applyAlignment="1" applyProtection="1">
      <alignment/>
      <protection locked="0"/>
    </xf>
    <xf numFmtId="0" fontId="5" fillId="0" borderId="7" xfId="0" applyFont="1" applyBorder="1" applyAlignment="1" applyProtection="1">
      <alignment/>
      <protection locked="0"/>
    </xf>
    <xf numFmtId="0" fontId="3" fillId="0" borderId="0" xfId="0" applyFont="1" applyAlignment="1">
      <alignment wrapText="1"/>
    </xf>
    <xf numFmtId="0" fontId="0" fillId="0" borderId="24" xfId="0" applyBorder="1" applyAlignment="1">
      <alignment horizontal="center"/>
    </xf>
    <xf numFmtId="0" fontId="0" fillId="0" borderId="11" xfId="0" applyBorder="1" applyAlignment="1">
      <alignment/>
    </xf>
    <xf numFmtId="0" fontId="0" fillId="0" borderId="19" xfId="0" applyBorder="1" applyAlignment="1">
      <alignment horizontal="center"/>
    </xf>
    <xf numFmtId="0" fontId="0" fillId="0" borderId="23" xfId="0" applyBorder="1" applyAlignment="1">
      <alignment/>
    </xf>
    <xf numFmtId="0" fontId="0" fillId="0" borderId="85" xfId="0" applyBorder="1" applyAlignment="1">
      <alignment horizontal="center"/>
    </xf>
    <xf numFmtId="0" fontId="0" fillId="0" borderId="9" xfId="0" applyBorder="1" applyAlignment="1">
      <alignment/>
    </xf>
    <xf numFmtId="0" fontId="0" fillId="0" borderId="85" xfId="0" applyFont="1" applyBorder="1" applyAlignment="1">
      <alignment horizontal="center"/>
    </xf>
    <xf numFmtId="0" fontId="0" fillId="0" borderId="9" xfId="0" applyFont="1" applyBorder="1" applyAlignment="1">
      <alignment/>
    </xf>
    <xf numFmtId="0" fontId="0" fillId="0" borderId="2" xfId="0" applyFont="1" applyBorder="1" applyAlignment="1">
      <alignment horizontal="center"/>
    </xf>
    <xf numFmtId="0" fontId="0" fillId="0" borderId="1" xfId="0" applyFont="1" applyBorder="1" applyAlignment="1">
      <alignment/>
    </xf>
    <xf numFmtId="0" fontId="28" fillId="0" borderId="24" xfId="0" applyFont="1" applyBorder="1" applyAlignment="1">
      <alignment horizontal="center"/>
    </xf>
    <xf numFmtId="0" fontId="28" fillId="0" borderId="11" xfId="0" applyFont="1" applyBorder="1" applyAlignment="1">
      <alignment/>
    </xf>
    <xf numFmtId="0" fontId="16" fillId="0" borderId="24" xfId="0" applyFont="1" applyBorder="1" applyAlignment="1">
      <alignment horizontal="center"/>
    </xf>
    <xf numFmtId="0" fontId="16" fillId="0" borderId="11" xfId="0" applyFont="1" applyBorder="1" applyAlignment="1">
      <alignment/>
    </xf>
    <xf numFmtId="0" fontId="0" fillId="0" borderId="0" xfId="0" applyAlignment="1">
      <alignment/>
    </xf>
    <xf numFmtId="0" fontId="0" fillId="0" borderId="17" xfId="0" applyBorder="1" applyAlignment="1">
      <alignment horizontal="center"/>
    </xf>
    <xf numFmtId="0" fontId="0" fillId="0" borderId="13" xfId="0" applyBorder="1" applyAlignment="1">
      <alignment/>
    </xf>
    <xf numFmtId="0" fontId="0" fillId="0" borderId="18" xfId="0" applyBorder="1" applyAlignment="1">
      <alignment/>
    </xf>
    <xf numFmtId="0" fontId="5" fillId="0" borderId="74" xfId="0" applyFont="1" applyBorder="1" applyAlignment="1">
      <alignment horizontal="center"/>
    </xf>
    <xf numFmtId="0" fontId="0" fillId="0" borderId="74" xfId="0" applyBorder="1" applyAlignment="1">
      <alignment horizontal="center"/>
    </xf>
    <xf numFmtId="0" fontId="5" fillId="0" borderId="74" xfId="0" applyFont="1" applyBorder="1" applyAlignment="1">
      <alignment horizontal="right"/>
    </xf>
    <xf numFmtId="0" fontId="0" fillId="0" borderId="74" xfId="0" applyBorder="1" applyAlignment="1">
      <alignment/>
    </xf>
    <xf numFmtId="0" fontId="0" fillId="0" borderId="15" xfId="0" applyBorder="1" applyAlignment="1">
      <alignment/>
    </xf>
    <xf numFmtId="0" fontId="0" fillId="0" borderId="15" xfId="0" applyBorder="1" applyAlignment="1">
      <alignment horizontal="center"/>
    </xf>
    <xf numFmtId="0" fontId="5" fillId="0" borderId="78" xfId="0" applyFont="1" applyBorder="1" applyAlignment="1">
      <alignment horizontal="center"/>
    </xf>
    <xf numFmtId="0" fontId="5" fillId="0" borderId="16" xfId="0" applyFont="1" applyBorder="1" applyAlignment="1">
      <alignment horizontal="center"/>
    </xf>
    <xf numFmtId="0" fontId="5" fillId="0" borderId="86" xfId="0" applyFont="1" applyBorder="1" applyAlignment="1">
      <alignment horizontal="center"/>
    </xf>
    <xf numFmtId="0" fontId="5" fillId="5" borderId="78" xfId="0" applyFont="1" applyFill="1" applyBorder="1" applyAlignment="1">
      <alignment horizontal="center"/>
    </xf>
    <xf numFmtId="168" fontId="8" fillId="0" borderId="87" xfId="0" applyNumberFormat="1" applyFont="1" applyBorder="1" applyAlignment="1">
      <alignment horizontal="center"/>
    </xf>
    <xf numFmtId="168" fontId="5" fillId="0" borderId="88" xfId="0" applyNumberFormat="1" applyFont="1" applyBorder="1" applyAlignment="1">
      <alignment horizontal="center"/>
    </xf>
    <xf numFmtId="168" fontId="5" fillId="0" borderId="89" xfId="0" applyNumberFormat="1" applyFont="1" applyBorder="1" applyAlignment="1">
      <alignment horizontal="center"/>
    </xf>
    <xf numFmtId="0" fontId="11" fillId="0" borderId="71" xfId="0" applyFont="1" applyBorder="1" applyAlignment="1">
      <alignment horizontal="center"/>
    </xf>
    <xf numFmtId="0" fontId="11" fillId="0" borderId="6" xfId="0" applyFont="1" applyBorder="1" applyAlignment="1">
      <alignment horizontal="center"/>
    </xf>
    <xf numFmtId="0" fontId="5" fillId="0" borderId="6" xfId="0" applyFont="1" applyBorder="1" applyAlignment="1">
      <alignment horizontal="center"/>
    </xf>
    <xf numFmtId="0" fontId="5" fillId="0" borderId="90" xfId="0" applyFont="1" applyBorder="1" applyAlignment="1">
      <alignment horizontal="center"/>
    </xf>
    <xf numFmtId="0" fontId="5" fillId="0" borderId="7" xfId="0" applyFont="1" applyBorder="1" applyAlignment="1">
      <alignment horizontal="center"/>
    </xf>
    <xf numFmtId="0" fontId="3" fillId="5" borderId="71" xfId="0" applyFont="1" applyFill="1" applyBorder="1" applyAlignment="1">
      <alignment horizontal="center"/>
    </xf>
    <xf numFmtId="0" fontId="3" fillId="5" borderId="6" xfId="0" applyFont="1" applyFill="1" applyBorder="1" applyAlignment="1">
      <alignment horizontal="center"/>
    </xf>
    <xf numFmtId="0" fontId="5" fillId="5" borderId="6" xfId="0" applyFont="1" applyFill="1" applyBorder="1" applyAlignment="1">
      <alignment horizontal="center"/>
    </xf>
    <xf numFmtId="0" fontId="5" fillId="5" borderId="90" xfId="0" applyFont="1" applyFill="1" applyBorder="1" applyAlignment="1">
      <alignment horizontal="center"/>
    </xf>
    <xf numFmtId="0" fontId="5" fillId="0" borderId="71" xfId="0" applyFont="1" applyBorder="1" applyAlignment="1">
      <alignment horizontal="center"/>
    </xf>
    <xf numFmtId="0" fontId="5" fillId="5" borderId="71" xfId="0" applyFont="1" applyFill="1" applyBorder="1" applyAlignment="1">
      <alignment horizontal="center"/>
    </xf>
    <xf numFmtId="0" fontId="5" fillId="0" borderId="78" xfId="0" applyFont="1" applyBorder="1" applyAlignment="1" quotePrefix="1">
      <alignment horizontal="center"/>
    </xf>
    <xf numFmtId="167" fontId="5" fillId="5" borderId="72" xfId="0" applyNumberFormat="1" applyFont="1" applyFill="1" applyBorder="1" applyAlignment="1">
      <alignment horizontal="center"/>
    </xf>
    <xf numFmtId="167" fontId="5" fillId="5" borderId="73" xfId="0" applyNumberFormat="1" applyFont="1" applyFill="1" applyBorder="1" applyAlignment="1">
      <alignment horizontal="center"/>
    </xf>
    <xf numFmtId="168" fontId="8" fillId="0" borderId="73" xfId="0" applyNumberFormat="1" applyFont="1" applyBorder="1" applyAlignment="1">
      <alignment horizontal="center"/>
    </xf>
    <xf numFmtId="168" fontId="8" fillId="0" borderId="91" xfId="0" applyNumberFormat="1" applyFont="1" applyBorder="1" applyAlignment="1">
      <alignment horizontal="center"/>
    </xf>
    <xf numFmtId="167" fontId="5" fillId="5" borderId="87" xfId="0" applyNumberFormat="1" applyFont="1" applyFill="1" applyBorder="1" applyAlignment="1">
      <alignment horizontal="center"/>
    </xf>
    <xf numFmtId="0" fontId="5" fillId="0" borderId="88" xfId="0" applyFont="1" applyBorder="1" applyAlignment="1">
      <alignment horizontal="center"/>
    </xf>
    <xf numFmtId="0" fontId="5" fillId="0" borderId="92" xfId="0" applyFont="1" applyBorder="1" applyAlignment="1">
      <alignment horizontal="center"/>
    </xf>
    <xf numFmtId="0" fontId="5" fillId="0" borderId="93" xfId="0" applyFont="1" applyBorder="1" applyAlignment="1">
      <alignment horizontal="center"/>
    </xf>
    <xf numFmtId="0" fontId="5" fillId="0" borderId="94" xfId="0" applyFont="1" applyBorder="1" applyAlignment="1">
      <alignment horizontal="center"/>
    </xf>
    <xf numFmtId="0" fontId="5" fillId="0" borderId="95" xfId="0" applyFont="1" applyBorder="1" applyAlignment="1">
      <alignment horizontal="center"/>
    </xf>
    <xf numFmtId="0" fontId="5" fillId="0" borderId="96" xfId="0" applyFont="1" applyBorder="1" applyAlignment="1">
      <alignment horizontal="center"/>
    </xf>
    <xf numFmtId="0" fontId="5" fillId="0" borderId="97" xfId="0" applyFont="1" applyBorder="1" applyAlignment="1">
      <alignment horizontal="center"/>
    </xf>
    <xf numFmtId="0" fontId="5" fillId="0" borderId="98" xfId="0" applyFont="1" applyBorder="1" applyAlignment="1">
      <alignment horizontal="center"/>
    </xf>
    <xf numFmtId="0" fontId="5" fillId="0" borderId="0" xfId="0" applyFont="1" applyBorder="1" applyAlignment="1">
      <alignment horizontal="center"/>
    </xf>
    <xf numFmtId="0" fontId="5" fillId="0" borderId="99" xfId="0" applyFont="1" applyBorder="1" applyAlignment="1">
      <alignment horizontal="center"/>
    </xf>
    <xf numFmtId="0" fontId="5" fillId="4" borderId="78" xfId="0" applyFont="1" applyFill="1" applyBorder="1" applyAlignment="1" applyProtection="1">
      <alignment horizontal="left"/>
      <protection locked="0"/>
    </xf>
    <xf numFmtId="0" fontId="0" fillId="4" borderId="16" xfId="0" applyFill="1" applyBorder="1" applyAlignment="1" applyProtection="1">
      <alignment/>
      <protection locked="0"/>
    </xf>
    <xf numFmtId="0" fontId="0" fillId="4" borderId="7" xfId="0"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FF00"/>
        </patternFill>
      </fill>
      <border/>
    </dxf>
    <dxf>
      <border>
        <left style="thin">
          <color rgb="FFFF0000"/>
        </left>
        <right style="thin">
          <color rgb="FFFF0000"/>
        </right>
        <top style="thin"/>
        <bottom style="thin">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51</xdr:row>
      <xdr:rowOff>0</xdr:rowOff>
    </xdr:from>
    <xdr:to>
      <xdr:col>14</xdr:col>
      <xdr:colOff>161925</xdr:colOff>
      <xdr:row>51</xdr:row>
      <xdr:rowOff>0</xdr:rowOff>
    </xdr:to>
    <xdr:sp>
      <xdr:nvSpPr>
        <xdr:cNvPr id="1" name="AutoShape 1"/>
        <xdr:cNvSpPr>
          <a:spLocks/>
        </xdr:cNvSpPr>
      </xdr:nvSpPr>
      <xdr:spPr>
        <a:xfrm>
          <a:off x="647700" y="8763000"/>
          <a:ext cx="3781425" cy="0"/>
        </a:xfrm>
        <a:prstGeom prst="rect">
          <a:avLst/>
        </a:prstGeom>
        <a:solidFill>
          <a:srgbClr val="000000"/>
        </a:solidFill>
        <a:ln w="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76200</xdr:colOff>
      <xdr:row>9</xdr:row>
      <xdr:rowOff>152400</xdr:rowOff>
    </xdr:from>
    <xdr:to>
      <xdr:col>23</xdr:col>
      <xdr:colOff>76200</xdr:colOff>
      <xdr:row>12</xdr:row>
      <xdr:rowOff>152400</xdr:rowOff>
    </xdr:to>
    <xdr:sp>
      <xdr:nvSpPr>
        <xdr:cNvPr id="2" name="AutoShape 2"/>
        <xdr:cNvSpPr>
          <a:spLocks/>
        </xdr:cNvSpPr>
      </xdr:nvSpPr>
      <xdr:spPr>
        <a:xfrm flipH="1" flipV="1">
          <a:off x="6772275" y="1724025"/>
          <a:ext cx="0" cy="5048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19050</xdr:colOff>
      <xdr:row>11</xdr:row>
      <xdr:rowOff>0</xdr:rowOff>
    </xdr:from>
    <xdr:to>
      <xdr:col>22</xdr:col>
      <xdr:colOff>161925</xdr:colOff>
      <xdr:row>12</xdr:row>
      <xdr:rowOff>0</xdr:rowOff>
    </xdr:to>
    <xdr:sp>
      <xdr:nvSpPr>
        <xdr:cNvPr id="3" name="AutoShape 3"/>
        <xdr:cNvSpPr>
          <a:spLocks/>
        </xdr:cNvSpPr>
      </xdr:nvSpPr>
      <xdr:spPr>
        <a:xfrm rot="5400000">
          <a:off x="6172200" y="1905000"/>
          <a:ext cx="504825" cy="171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8</xdr:row>
      <xdr:rowOff>152400</xdr:rowOff>
    </xdr:from>
    <xdr:to>
      <xdr:col>7</xdr:col>
      <xdr:colOff>85725</xdr:colOff>
      <xdr:row>12</xdr:row>
      <xdr:rowOff>152400</xdr:rowOff>
    </xdr:to>
    <xdr:sp>
      <xdr:nvSpPr>
        <xdr:cNvPr id="4" name="Line 4"/>
        <xdr:cNvSpPr>
          <a:spLocks/>
        </xdr:cNvSpPr>
      </xdr:nvSpPr>
      <xdr:spPr>
        <a:xfrm>
          <a:off x="2619375" y="156210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13</xdr:row>
      <xdr:rowOff>161925</xdr:rowOff>
    </xdr:to>
    <xdr:sp>
      <xdr:nvSpPr>
        <xdr:cNvPr id="1" name="AutoShape 1"/>
        <xdr:cNvSpPr>
          <a:spLocks/>
        </xdr:cNvSpPr>
      </xdr:nvSpPr>
      <xdr:spPr>
        <a:xfrm flipV="1">
          <a:off x="895350" y="1200150"/>
          <a:ext cx="0" cy="11525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12</xdr:row>
      <xdr:rowOff>0</xdr:rowOff>
    </xdr:from>
    <xdr:to>
      <xdr:col>4</xdr:col>
      <xdr:colOff>209550</xdr:colOff>
      <xdr:row>13</xdr:row>
      <xdr:rowOff>0</xdr:rowOff>
    </xdr:to>
    <xdr:sp>
      <xdr:nvSpPr>
        <xdr:cNvPr id="2" name="AutoShape 2"/>
        <xdr:cNvSpPr>
          <a:spLocks/>
        </xdr:cNvSpPr>
      </xdr:nvSpPr>
      <xdr:spPr>
        <a:xfrm flipV="1">
          <a:off x="200025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4</xdr:col>
      <xdr:colOff>200025</xdr:colOff>
      <xdr:row>13</xdr:row>
      <xdr:rowOff>0</xdr:rowOff>
    </xdr:to>
    <xdr:sp>
      <xdr:nvSpPr>
        <xdr:cNvPr id="3" name="AutoShape 3"/>
        <xdr:cNvSpPr>
          <a:spLocks/>
        </xdr:cNvSpPr>
      </xdr:nvSpPr>
      <xdr:spPr>
        <a:xfrm>
          <a:off x="1114425" y="2190750"/>
          <a:ext cx="876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276225</xdr:colOff>
      <xdr:row>0</xdr:row>
      <xdr:rowOff>85725</xdr:rowOff>
    </xdr:from>
    <xdr:to>
      <xdr:col>1</xdr:col>
      <xdr:colOff>381000</xdr:colOff>
      <xdr:row>0</xdr:row>
      <xdr:rowOff>85725</xdr:rowOff>
    </xdr:to>
    <xdr:sp>
      <xdr:nvSpPr>
        <xdr:cNvPr id="4" name="AutoShape 4"/>
        <xdr:cNvSpPr>
          <a:spLocks/>
        </xdr:cNvSpPr>
      </xdr:nvSpPr>
      <xdr:spPr>
        <a:xfrm flipH="1" flipV="1">
          <a:off x="276225" y="85725"/>
          <a:ext cx="5524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1</xdr:row>
      <xdr:rowOff>85725</xdr:rowOff>
    </xdr:from>
    <xdr:to>
      <xdr:col>1</xdr:col>
      <xdr:colOff>371475</xdr:colOff>
      <xdr:row>1</xdr:row>
      <xdr:rowOff>85725</xdr:rowOff>
    </xdr:to>
    <xdr:sp>
      <xdr:nvSpPr>
        <xdr:cNvPr id="5" name="AutoShape 5"/>
        <xdr:cNvSpPr>
          <a:spLocks/>
        </xdr:cNvSpPr>
      </xdr:nvSpPr>
      <xdr:spPr>
        <a:xfrm flipH="1" flipV="1">
          <a:off x="257175" y="257175"/>
          <a:ext cx="56197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23</xdr:row>
      <xdr:rowOff>0</xdr:rowOff>
    </xdr:from>
    <xdr:to>
      <xdr:col>1</xdr:col>
      <xdr:colOff>438150</xdr:colOff>
      <xdr:row>24</xdr:row>
      <xdr:rowOff>0</xdr:rowOff>
    </xdr:to>
    <xdr:sp>
      <xdr:nvSpPr>
        <xdr:cNvPr id="6" name="AutoShape 6"/>
        <xdr:cNvSpPr>
          <a:spLocks/>
        </xdr:cNvSpPr>
      </xdr:nvSpPr>
      <xdr:spPr>
        <a:xfrm flipH="1" flipV="1">
          <a:off x="885825"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11</xdr:row>
      <xdr:rowOff>161925</xdr:rowOff>
    </xdr:from>
    <xdr:to>
      <xdr:col>5</xdr:col>
      <xdr:colOff>0</xdr:colOff>
      <xdr:row>14</xdr:row>
      <xdr:rowOff>0</xdr:rowOff>
    </xdr:to>
    <xdr:sp>
      <xdr:nvSpPr>
        <xdr:cNvPr id="7" name="AutoShape 7"/>
        <xdr:cNvSpPr>
          <a:spLocks/>
        </xdr:cNvSpPr>
      </xdr:nvSpPr>
      <xdr:spPr>
        <a:xfrm flipH="1" flipV="1">
          <a:off x="2238375" y="2028825"/>
          <a:ext cx="0" cy="3429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2</xdr:col>
      <xdr:colOff>219075</xdr:colOff>
      <xdr:row>13</xdr:row>
      <xdr:rowOff>161925</xdr:rowOff>
    </xdr:to>
    <xdr:sp>
      <xdr:nvSpPr>
        <xdr:cNvPr id="8" name="AutoShape 8"/>
        <xdr:cNvSpPr>
          <a:spLocks/>
        </xdr:cNvSpPr>
      </xdr:nvSpPr>
      <xdr:spPr>
        <a:xfrm flipV="1">
          <a:off x="1114425" y="2190750"/>
          <a:ext cx="0" cy="1619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9" name="AutoShape 9"/>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7</xdr:col>
      <xdr:colOff>438150</xdr:colOff>
      <xdr:row>14</xdr:row>
      <xdr:rowOff>0</xdr:rowOff>
    </xdr:to>
    <xdr:sp>
      <xdr:nvSpPr>
        <xdr:cNvPr id="10" name="AutoShape 10"/>
        <xdr:cNvSpPr>
          <a:spLocks/>
        </xdr:cNvSpPr>
      </xdr:nvSpPr>
      <xdr:spPr>
        <a:xfrm flipV="1">
          <a:off x="3571875" y="2190750"/>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37</xdr:row>
      <xdr:rowOff>0</xdr:rowOff>
    </xdr:from>
    <xdr:to>
      <xdr:col>1</xdr:col>
      <xdr:colOff>438150</xdr:colOff>
      <xdr:row>39</xdr:row>
      <xdr:rowOff>0</xdr:rowOff>
    </xdr:to>
    <xdr:sp>
      <xdr:nvSpPr>
        <xdr:cNvPr id="11" name="AutoShape 11"/>
        <xdr:cNvSpPr>
          <a:spLocks/>
        </xdr:cNvSpPr>
      </xdr:nvSpPr>
      <xdr:spPr>
        <a:xfrm flipV="1">
          <a:off x="88582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19</xdr:row>
      <xdr:rowOff>0</xdr:rowOff>
    </xdr:to>
    <xdr:sp>
      <xdr:nvSpPr>
        <xdr:cNvPr id="12" name="AutoShape 12"/>
        <xdr:cNvSpPr>
          <a:spLocks/>
        </xdr:cNvSpPr>
      </xdr:nvSpPr>
      <xdr:spPr>
        <a:xfrm flipH="1" flipV="1">
          <a:off x="3581400" y="28575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21</xdr:row>
      <xdr:rowOff>161925</xdr:rowOff>
    </xdr:from>
    <xdr:to>
      <xdr:col>7</xdr:col>
      <xdr:colOff>438150</xdr:colOff>
      <xdr:row>23</xdr:row>
      <xdr:rowOff>161925</xdr:rowOff>
    </xdr:to>
    <xdr:sp>
      <xdr:nvSpPr>
        <xdr:cNvPr id="13" name="AutoShape 13"/>
        <xdr:cNvSpPr>
          <a:spLocks/>
        </xdr:cNvSpPr>
      </xdr:nvSpPr>
      <xdr:spPr>
        <a:xfrm flipV="1">
          <a:off x="3571875" y="36957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11</xdr:row>
      <xdr:rowOff>161925</xdr:rowOff>
    </xdr:from>
    <xdr:to>
      <xdr:col>11</xdr:col>
      <xdr:colOff>0</xdr:colOff>
      <xdr:row>13</xdr:row>
      <xdr:rowOff>161925</xdr:rowOff>
    </xdr:to>
    <xdr:sp>
      <xdr:nvSpPr>
        <xdr:cNvPr id="14" name="AutoShape 14"/>
        <xdr:cNvSpPr>
          <a:spLocks/>
        </xdr:cNvSpPr>
      </xdr:nvSpPr>
      <xdr:spPr>
        <a:xfrm flipH="1" flipV="1">
          <a:off x="4924425" y="2028825"/>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7</xdr:row>
      <xdr:rowOff>0</xdr:rowOff>
    </xdr:from>
    <xdr:to>
      <xdr:col>14</xdr:col>
      <xdr:colOff>0</xdr:colOff>
      <xdr:row>8</xdr:row>
      <xdr:rowOff>161925</xdr:rowOff>
    </xdr:to>
    <xdr:sp>
      <xdr:nvSpPr>
        <xdr:cNvPr id="15" name="AutoShape 15"/>
        <xdr:cNvSpPr>
          <a:spLocks/>
        </xdr:cNvSpPr>
      </xdr:nvSpPr>
      <xdr:spPr>
        <a:xfrm flipH="1" flipV="1">
          <a:off x="6267450" y="1200150"/>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26</xdr:row>
      <xdr:rowOff>161925</xdr:rowOff>
    </xdr:from>
    <xdr:to>
      <xdr:col>11</xdr:col>
      <xdr:colOff>0</xdr:colOff>
      <xdr:row>28</xdr:row>
      <xdr:rowOff>161925</xdr:rowOff>
    </xdr:to>
    <xdr:sp>
      <xdr:nvSpPr>
        <xdr:cNvPr id="16" name="AutoShape 16"/>
        <xdr:cNvSpPr>
          <a:spLocks/>
        </xdr:cNvSpPr>
      </xdr:nvSpPr>
      <xdr:spPr>
        <a:xfrm flipH="1" flipV="1">
          <a:off x="4924425" y="4543425"/>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6</xdr:row>
      <xdr:rowOff>9525</xdr:rowOff>
    </xdr:from>
    <xdr:to>
      <xdr:col>6</xdr:col>
      <xdr:colOff>0</xdr:colOff>
      <xdr:row>6</xdr:row>
      <xdr:rowOff>9525</xdr:rowOff>
    </xdr:to>
    <xdr:sp>
      <xdr:nvSpPr>
        <xdr:cNvPr id="17" name="AutoShape 17"/>
        <xdr:cNvSpPr>
          <a:spLocks/>
        </xdr:cNvSpPr>
      </xdr:nvSpPr>
      <xdr:spPr>
        <a:xfrm flipV="1">
          <a:off x="1343025" y="1028700"/>
          <a:ext cx="1343025"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13</xdr:col>
      <xdr:colOff>247650</xdr:colOff>
      <xdr:row>13</xdr:row>
      <xdr:rowOff>0</xdr:rowOff>
    </xdr:to>
    <xdr:sp>
      <xdr:nvSpPr>
        <xdr:cNvPr id="18" name="AutoShape 18"/>
        <xdr:cNvSpPr>
          <a:spLocks/>
        </xdr:cNvSpPr>
      </xdr:nvSpPr>
      <xdr:spPr>
        <a:xfrm>
          <a:off x="3571875" y="2190750"/>
          <a:ext cx="24955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209550</xdr:colOff>
      <xdr:row>18</xdr:row>
      <xdr:rowOff>0</xdr:rowOff>
    </xdr:from>
    <xdr:to>
      <xdr:col>8</xdr:col>
      <xdr:colOff>209550</xdr:colOff>
      <xdr:row>19</xdr:row>
      <xdr:rowOff>0</xdr:rowOff>
    </xdr:to>
    <xdr:sp>
      <xdr:nvSpPr>
        <xdr:cNvPr id="19" name="AutoShape 19"/>
        <xdr:cNvSpPr>
          <a:spLocks/>
        </xdr:cNvSpPr>
      </xdr:nvSpPr>
      <xdr:spPr>
        <a:xfrm flipV="1">
          <a:off x="3790950" y="30194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266700</xdr:colOff>
      <xdr:row>17</xdr:row>
      <xdr:rowOff>0</xdr:rowOff>
    </xdr:from>
    <xdr:to>
      <xdr:col>13</xdr:col>
      <xdr:colOff>266700</xdr:colOff>
      <xdr:row>17</xdr:row>
      <xdr:rowOff>152400</xdr:rowOff>
    </xdr:to>
    <xdr:sp>
      <xdr:nvSpPr>
        <xdr:cNvPr id="20" name="AutoShape 20"/>
        <xdr:cNvSpPr>
          <a:spLocks/>
        </xdr:cNvSpPr>
      </xdr:nvSpPr>
      <xdr:spPr>
        <a:xfrm flipV="1">
          <a:off x="6086475" y="2857500"/>
          <a:ext cx="0" cy="1524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18</xdr:row>
      <xdr:rowOff>0</xdr:rowOff>
    </xdr:from>
    <xdr:to>
      <xdr:col>13</xdr:col>
      <xdr:colOff>266700</xdr:colOff>
      <xdr:row>18</xdr:row>
      <xdr:rowOff>0</xdr:rowOff>
    </xdr:to>
    <xdr:sp>
      <xdr:nvSpPr>
        <xdr:cNvPr id="21" name="AutoShape 21"/>
        <xdr:cNvSpPr>
          <a:spLocks/>
        </xdr:cNvSpPr>
      </xdr:nvSpPr>
      <xdr:spPr>
        <a:xfrm flipV="1">
          <a:off x="3800475" y="3019425"/>
          <a:ext cx="2286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23</xdr:row>
      <xdr:rowOff>0</xdr:rowOff>
    </xdr:from>
    <xdr:to>
      <xdr:col>9</xdr:col>
      <xdr:colOff>219075</xdr:colOff>
      <xdr:row>23</xdr:row>
      <xdr:rowOff>0</xdr:rowOff>
    </xdr:to>
    <xdr:sp>
      <xdr:nvSpPr>
        <xdr:cNvPr id="22" name="AutoShape 22"/>
        <xdr:cNvSpPr>
          <a:spLocks/>
        </xdr:cNvSpPr>
      </xdr:nvSpPr>
      <xdr:spPr>
        <a:xfrm flipV="1">
          <a:off x="3771900" y="3867150"/>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27</xdr:row>
      <xdr:rowOff>152400</xdr:rowOff>
    </xdr:from>
    <xdr:to>
      <xdr:col>10</xdr:col>
      <xdr:colOff>228600</xdr:colOff>
      <xdr:row>27</xdr:row>
      <xdr:rowOff>152400</xdr:rowOff>
    </xdr:to>
    <xdr:sp>
      <xdr:nvSpPr>
        <xdr:cNvPr id="23" name="AutoShape 23"/>
        <xdr:cNvSpPr>
          <a:spLocks/>
        </xdr:cNvSpPr>
      </xdr:nvSpPr>
      <xdr:spPr>
        <a:xfrm flipV="1">
          <a:off x="4248150" y="4705350"/>
          <a:ext cx="4572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228600</xdr:colOff>
      <xdr:row>27</xdr:row>
      <xdr:rowOff>152400</xdr:rowOff>
    </xdr:from>
    <xdr:to>
      <xdr:col>10</xdr:col>
      <xdr:colOff>228600</xdr:colOff>
      <xdr:row>28</xdr:row>
      <xdr:rowOff>161925</xdr:rowOff>
    </xdr:to>
    <xdr:sp>
      <xdr:nvSpPr>
        <xdr:cNvPr id="24" name="AutoShape 24"/>
        <xdr:cNvSpPr>
          <a:spLocks/>
        </xdr:cNvSpPr>
      </xdr:nvSpPr>
      <xdr:spPr>
        <a:xfrm flipV="1">
          <a:off x="4705350"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22</xdr:row>
      <xdr:rowOff>0</xdr:rowOff>
    </xdr:from>
    <xdr:to>
      <xdr:col>8</xdr:col>
      <xdr:colOff>190500</xdr:colOff>
      <xdr:row>23</xdr:row>
      <xdr:rowOff>0</xdr:rowOff>
    </xdr:to>
    <xdr:sp>
      <xdr:nvSpPr>
        <xdr:cNvPr id="25" name="AutoShape 25"/>
        <xdr:cNvSpPr>
          <a:spLocks/>
        </xdr:cNvSpPr>
      </xdr:nvSpPr>
      <xdr:spPr>
        <a:xfrm flipV="1">
          <a:off x="3771900" y="37052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23</xdr:row>
      <xdr:rowOff>0</xdr:rowOff>
    </xdr:from>
    <xdr:to>
      <xdr:col>9</xdr:col>
      <xdr:colOff>219075</xdr:colOff>
      <xdr:row>27</xdr:row>
      <xdr:rowOff>152400</xdr:rowOff>
    </xdr:to>
    <xdr:sp>
      <xdr:nvSpPr>
        <xdr:cNvPr id="26" name="AutoShape 26"/>
        <xdr:cNvSpPr>
          <a:spLocks/>
        </xdr:cNvSpPr>
      </xdr:nvSpPr>
      <xdr:spPr>
        <a:xfrm flipH="1" flipV="1">
          <a:off x="4248150" y="3867150"/>
          <a:ext cx="0" cy="838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24</xdr:row>
      <xdr:rowOff>0</xdr:rowOff>
    </xdr:to>
    <xdr:sp>
      <xdr:nvSpPr>
        <xdr:cNvPr id="27" name="AutoShape 27"/>
        <xdr:cNvSpPr>
          <a:spLocks/>
        </xdr:cNvSpPr>
      </xdr:nvSpPr>
      <xdr:spPr>
        <a:xfrm flipH="1" flipV="1">
          <a:off x="6267450" y="3705225"/>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180975</xdr:colOff>
      <xdr:row>23</xdr:row>
      <xdr:rowOff>0</xdr:rowOff>
    </xdr:from>
    <xdr:to>
      <xdr:col>13</xdr:col>
      <xdr:colOff>180975</xdr:colOff>
      <xdr:row>24</xdr:row>
      <xdr:rowOff>0</xdr:rowOff>
    </xdr:to>
    <xdr:sp>
      <xdr:nvSpPr>
        <xdr:cNvPr id="28" name="AutoShape 28"/>
        <xdr:cNvSpPr>
          <a:spLocks/>
        </xdr:cNvSpPr>
      </xdr:nvSpPr>
      <xdr:spPr>
        <a:xfrm flipV="1">
          <a:off x="60007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228600</xdr:colOff>
      <xdr:row>23</xdr:row>
      <xdr:rowOff>0</xdr:rowOff>
    </xdr:from>
    <xdr:to>
      <xdr:col>14</xdr:col>
      <xdr:colOff>228600</xdr:colOff>
      <xdr:row>24</xdr:row>
      <xdr:rowOff>0</xdr:rowOff>
    </xdr:to>
    <xdr:sp>
      <xdr:nvSpPr>
        <xdr:cNvPr id="29" name="AutoShape 29"/>
        <xdr:cNvSpPr>
          <a:spLocks/>
        </xdr:cNvSpPr>
      </xdr:nvSpPr>
      <xdr:spPr>
        <a:xfrm flipV="1">
          <a:off x="64960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219075</xdr:colOff>
      <xdr:row>23</xdr:row>
      <xdr:rowOff>0</xdr:rowOff>
    </xdr:from>
    <xdr:to>
      <xdr:col>15</xdr:col>
      <xdr:colOff>133350</xdr:colOff>
      <xdr:row>23</xdr:row>
      <xdr:rowOff>0</xdr:rowOff>
    </xdr:to>
    <xdr:sp>
      <xdr:nvSpPr>
        <xdr:cNvPr id="30" name="AutoShape 30"/>
        <xdr:cNvSpPr>
          <a:spLocks/>
        </xdr:cNvSpPr>
      </xdr:nvSpPr>
      <xdr:spPr>
        <a:xfrm>
          <a:off x="6486525" y="38671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190500</xdr:colOff>
      <xdr:row>17</xdr:row>
      <xdr:rowOff>76200</xdr:rowOff>
    </xdr:from>
    <xdr:to>
      <xdr:col>15</xdr:col>
      <xdr:colOff>133350</xdr:colOff>
      <xdr:row>17</xdr:row>
      <xdr:rowOff>76200</xdr:rowOff>
    </xdr:to>
    <xdr:sp>
      <xdr:nvSpPr>
        <xdr:cNvPr id="31" name="AutoShape 31"/>
        <xdr:cNvSpPr>
          <a:spLocks/>
        </xdr:cNvSpPr>
      </xdr:nvSpPr>
      <xdr:spPr>
        <a:xfrm>
          <a:off x="6457950" y="2933700"/>
          <a:ext cx="390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190500</xdr:colOff>
      <xdr:row>16</xdr:row>
      <xdr:rowOff>161925</xdr:rowOff>
    </xdr:from>
    <xdr:to>
      <xdr:col>14</xdr:col>
      <xdr:colOff>190500</xdr:colOff>
      <xdr:row>17</xdr:row>
      <xdr:rowOff>66675</xdr:rowOff>
    </xdr:to>
    <xdr:sp>
      <xdr:nvSpPr>
        <xdr:cNvPr id="32" name="AutoShape 32"/>
        <xdr:cNvSpPr>
          <a:spLocks/>
        </xdr:cNvSpPr>
      </xdr:nvSpPr>
      <xdr:spPr>
        <a:xfrm flipV="1">
          <a:off x="6457950" y="2857500"/>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133350</xdr:colOff>
      <xdr:row>17</xdr:row>
      <xdr:rowOff>76200</xdr:rowOff>
    </xdr:from>
    <xdr:to>
      <xdr:col>15</xdr:col>
      <xdr:colOff>133350</xdr:colOff>
      <xdr:row>23</xdr:row>
      <xdr:rowOff>0</xdr:rowOff>
    </xdr:to>
    <xdr:sp>
      <xdr:nvSpPr>
        <xdr:cNvPr id="33" name="AutoShape 33"/>
        <xdr:cNvSpPr>
          <a:spLocks/>
        </xdr:cNvSpPr>
      </xdr:nvSpPr>
      <xdr:spPr>
        <a:xfrm flipV="1">
          <a:off x="6848475" y="293370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13</xdr:col>
      <xdr:colOff>0</xdr:colOff>
      <xdr:row>30</xdr:row>
      <xdr:rowOff>66675</xdr:rowOff>
    </xdr:to>
    <xdr:sp>
      <xdr:nvSpPr>
        <xdr:cNvPr id="34" name="AutoShape 34"/>
        <xdr:cNvSpPr>
          <a:spLocks/>
        </xdr:cNvSpPr>
      </xdr:nvSpPr>
      <xdr:spPr>
        <a:xfrm flipH="1" flipV="1">
          <a:off x="5543550" y="5133975"/>
          <a:ext cx="27622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12</xdr:col>
      <xdr:colOff>171450</xdr:colOff>
      <xdr:row>32</xdr:row>
      <xdr:rowOff>152400</xdr:rowOff>
    </xdr:to>
    <xdr:sp>
      <xdr:nvSpPr>
        <xdr:cNvPr id="35" name="AutoShape 35"/>
        <xdr:cNvSpPr>
          <a:spLocks/>
        </xdr:cNvSpPr>
      </xdr:nvSpPr>
      <xdr:spPr>
        <a:xfrm flipH="1">
          <a:off x="5543550" y="5133975"/>
          <a:ext cx="0" cy="41910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228600</xdr:colOff>
      <xdr:row>33</xdr:row>
      <xdr:rowOff>0</xdr:rowOff>
    </xdr:from>
    <xdr:to>
      <xdr:col>12</xdr:col>
      <xdr:colOff>171450</xdr:colOff>
      <xdr:row>33</xdr:row>
      <xdr:rowOff>0</xdr:rowOff>
    </xdr:to>
    <xdr:sp>
      <xdr:nvSpPr>
        <xdr:cNvPr id="36" name="AutoShape 36"/>
        <xdr:cNvSpPr>
          <a:spLocks/>
        </xdr:cNvSpPr>
      </xdr:nvSpPr>
      <xdr:spPr>
        <a:xfrm flipH="1" flipV="1">
          <a:off x="3810000" y="5562600"/>
          <a:ext cx="1733550"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26</xdr:row>
      <xdr:rowOff>161925</xdr:rowOff>
    </xdr:from>
    <xdr:to>
      <xdr:col>8</xdr:col>
      <xdr:colOff>219075</xdr:colOff>
      <xdr:row>33</xdr:row>
      <xdr:rowOff>0</xdr:rowOff>
    </xdr:to>
    <xdr:sp>
      <xdr:nvSpPr>
        <xdr:cNvPr id="37" name="AutoShape 37"/>
        <xdr:cNvSpPr>
          <a:spLocks/>
        </xdr:cNvSpPr>
      </xdr:nvSpPr>
      <xdr:spPr>
        <a:xfrm>
          <a:off x="3800475" y="4543425"/>
          <a:ext cx="0" cy="1019175"/>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12</xdr:row>
      <xdr:rowOff>0</xdr:rowOff>
    </xdr:from>
    <xdr:to>
      <xdr:col>14</xdr:col>
      <xdr:colOff>247650</xdr:colOff>
      <xdr:row>13</xdr:row>
      <xdr:rowOff>0</xdr:rowOff>
    </xdr:to>
    <xdr:sp>
      <xdr:nvSpPr>
        <xdr:cNvPr id="38" name="AutoShape 38"/>
        <xdr:cNvSpPr>
          <a:spLocks/>
        </xdr:cNvSpPr>
      </xdr:nvSpPr>
      <xdr:spPr>
        <a:xfrm flipV="1">
          <a:off x="651510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13</xdr:row>
      <xdr:rowOff>0</xdr:rowOff>
    </xdr:from>
    <xdr:to>
      <xdr:col>15</xdr:col>
      <xdr:colOff>209550</xdr:colOff>
      <xdr:row>13</xdr:row>
      <xdr:rowOff>0</xdr:rowOff>
    </xdr:to>
    <xdr:sp>
      <xdr:nvSpPr>
        <xdr:cNvPr id="39" name="AutoShape 39"/>
        <xdr:cNvSpPr>
          <a:spLocks/>
        </xdr:cNvSpPr>
      </xdr:nvSpPr>
      <xdr:spPr>
        <a:xfrm>
          <a:off x="6515100" y="2190750"/>
          <a:ext cx="4095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209550</xdr:colOff>
      <xdr:row>13</xdr:row>
      <xdr:rowOff>0</xdr:rowOff>
    </xdr:from>
    <xdr:to>
      <xdr:col>15</xdr:col>
      <xdr:colOff>209550</xdr:colOff>
      <xdr:row>18</xdr:row>
      <xdr:rowOff>9525</xdr:rowOff>
    </xdr:to>
    <xdr:sp>
      <xdr:nvSpPr>
        <xdr:cNvPr id="40" name="AutoShape 40"/>
        <xdr:cNvSpPr>
          <a:spLocks/>
        </xdr:cNvSpPr>
      </xdr:nvSpPr>
      <xdr:spPr>
        <a:xfrm flipH="1" flipV="1">
          <a:off x="6924675" y="2190750"/>
          <a:ext cx="0" cy="838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9525</xdr:rowOff>
    </xdr:from>
    <xdr:to>
      <xdr:col>15</xdr:col>
      <xdr:colOff>209550</xdr:colOff>
      <xdr:row>18</xdr:row>
      <xdr:rowOff>9525</xdr:rowOff>
    </xdr:to>
    <xdr:sp>
      <xdr:nvSpPr>
        <xdr:cNvPr id="41" name="AutoShape 41"/>
        <xdr:cNvSpPr>
          <a:spLocks/>
        </xdr:cNvSpPr>
      </xdr:nvSpPr>
      <xdr:spPr>
        <a:xfrm>
          <a:off x="6505575" y="3028950"/>
          <a:ext cx="419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19050</xdr:rowOff>
    </xdr:from>
    <xdr:to>
      <xdr:col>14</xdr:col>
      <xdr:colOff>238125</xdr:colOff>
      <xdr:row>18</xdr:row>
      <xdr:rowOff>161925</xdr:rowOff>
    </xdr:to>
    <xdr:sp>
      <xdr:nvSpPr>
        <xdr:cNvPr id="42" name="AutoShape 42"/>
        <xdr:cNvSpPr>
          <a:spLocks/>
        </xdr:cNvSpPr>
      </xdr:nvSpPr>
      <xdr:spPr>
        <a:xfrm flipV="1">
          <a:off x="6505575" y="3038475"/>
          <a:ext cx="0" cy="1428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152400</xdr:rowOff>
    </xdr:from>
    <xdr:to>
      <xdr:col>14</xdr:col>
      <xdr:colOff>0</xdr:colOff>
      <xdr:row>13</xdr:row>
      <xdr:rowOff>161925</xdr:rowOff>
    </xdr:to>
    <xdr:sp>
      <xdr:nvSpPr>
        <xdr:cNvPr id="43" name="AutoShape 43"/>
        <xdr:cNvSpPr>
          <a:spLocks/>
        </xdr:cNvSpPr>
      </xdr:nvSpPr>
      <xdr:spPr>
        <a:xfrm flipH="1" flipV="1">
          <a:off x="6267450" y="20193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13</xdr:col>
      <xdr:colOff>200025</xdr:colOff>
      <xdr:row>8</xdr:row>
      <xdr:rowOff>0</xdr:rowOff>
    </xdr:to>
    <xdr:sp>
      <xdr:nvSpPr>
        <xdr:cNvPr id="44" name="AutoShape 44"/>
        <xdr:cNvSpPr>
          <a:spLocks/>
        </xdr:cNvSpPr>
      </xdr:nvSpPr>
      <xdr:spPr>
        <a:xfrm flipV="1">
          <a:off x="4924425" y="136207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11</xdr:col>
      <xdr:colOff>0</xdr:colOff>
      <xdr:row>9</xdr:row>
      <xdr:rowOff>0</xdr:rowOff>
    </xdr:to>
    <xdr:sp>
      <xdr:nvSpPr>
        <xdr:cNvPr id="45" name="AutoShape 45"/>
        <xdr:cNvSpPr>
          <a:spLocks/>
        </xdr:cNvSpPr>
      </xdr:nvSpPr>
      <xdr:spPr>
        <a:xfrm flipV="1">
          <a:off x="4924425" y="1362075"/>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7</xdr:row>
      <xdr:rowOff>0</xdr:rowOff>
    </xdr:from>
    <xdr:to>
      <xdr:col>13</xdr:col>
      <xdr:colOff>209550</xdr:colOff>
      <xdr:row>8</xdr:row>
      <xdr:rowOff>0</xdr:rowOff>
    </xdr:to>
    <xdr:sp>
      <xdr:nvSpPr>
        <xdr:cNvPr id="46" name="AutoShape 46"/>
        <xdr:cNvSpPr>
          <a:spLocks/>
        </xdr:cNvSpPr>
      </xdr:nvSpPr>
      <xdr:spPr>
        <a:xfrm flipV="1">
          <a:off x="6029325" y="1200150"/>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438150</xdr:colOff>
      <xdr:row>15</xdr:row>
      <xdr:rowOff>142875</xdr:rowOff>
    </xdr:from>
    <xdr:to>
      <xdr:col>12</xdr:col>
      <xdr:colOff>228600</xdr:colOff>
      <xdr:row>15</xdr:row>
      <xdr:rowOff>142875</xdr:rowOff>
    </xdr:to>
    <xdr:sp>
      <xdr:nvSpPr>
        <xdr:cNvPr id="47" name="AutoShape 47"/>
        <xdr:cNvSpPr>
          <a:spLocks/>
        </xdr:cNvSpPr>
      </xdr:nvSpPr>
      <xdr:spPr>
        <a:xfrm>
          <a:off x="5362575" y="2676525"/>
          <a:ext cx="23812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16</xdr:row>
      <xdr:rowOff>0</xdr:rowOff>
    </xdr:from>
    <xdr:to>
      <xdr:col>12</xdr:col>
      <xdr:colOff>228600</xdr:colOff>
      <xdr:row>20</xdr:row>
      <xdr:rowOff>57150</xdr:rowOff>
    </xdr:to>
    <xdr:sp>
      <xdr:nvSpPr>
        <xdr:cNvPr id="48" name="AutoShape 48"/>
        <xdr:cNvSpPr>
          <a:spLocks/>
        </xdr:cNvSpPr>
      </xdr:nvSpPr>
      <xdr:spPr>
        <a:xfrm>
          <a:off x="5600700" y="2695575"/>
          <a:ext cx="0" cy="733425"/>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20</xdr:row>
      <xdr:rowOff>47625</xdr:rowOff>
    </xdr:from>
    <xdr:to>
      <xdr:col>13</xdr:col>
      <xdr:colOff>0</xdr:colOff>
      <xdr:row>20</xdr:row>
      <xdr:rowOff>47625</xdr:rowOff>
    </xdr:to>
    <xdr:sp>
      <xdr:nvSpPr>
        <xdr:cNvPr id="49" name="AutoShape 49"/>
        <xdr:cNvSpPr>
          <a:spLocks/>
        </xdr:cNvSpPr>
      </xdr:nvSpPr>
      <xdr:spPr>
        <a:xfrm>
          <a:off x="5600700" y="3419475"/>
          <a:ext cx="219075"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22</xdr:row>
      <xdr:rowOff>85725</xdr:rowOff>
    </xdr:from>
    <xdr:to>
      <xdr:col>15</xdr:col>
      <xdr:colOff>228600</xdr:colOff>
      <xdr:row>22</xdr:row>
      <xdr:rowOff>85725</xdr:rowOff>
    </xdr:to>
    <xdr:sp>
      <xdr:nvSpPr>
        <xdr:cNvPr id="50" name="AutoShape 50"/>
        <xdr:cNvSpPr>
          <a:spLocks/>
        </xdr:cNvSpPr>
      </xdr:nvSpPr>
      <xdr:spPr>
        <a:xfrm flipV="1">
          <a:off x="6467475" y="3790950"/>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22</xdr:row>
      <xdr:rowOff>0</xdr:rowOff>
    </xdr:from>
    <xdr:to>
      <xdr:col>14</xdr:col>
      <xdr:colOff>200025</xdr:colOff>
      <xdr:row>22</xdr:row>
      <xdr:rowOff>85725</xdr:rowOff>
    </xdr:to>
    <xdr:sp>
      <xdr:nvSpPr>
        <xdr:cNvPr id="51" name="AutoShape 51"/>
        <xdr:cNvSpPr>
          <a:spLocks/>
        </xdr:cNvSpPr>
      </xdr:nvSpPr>
      <xdr:spPr>
        <a:xfrm flipH="1" flipV="1">
          <a:off x="6467475" y="3705225"/>
          <a:ext cx="0" cy="857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25</xdr:row>
      <xdr:rowOff>76200</xdr:rowOff>
    </xdr:from>
    <xdr:to>
      <xdr:col>15</xdr:col>
      <xdr:colOff>438150</xdr:colOff>
      <xdr:row>25</xdr:row>
      <xdr:rowOff>76200</xdr:rowOff>
    </xdr:to>
    <xdr:sp>
      <xdr:nvSpPr>
        <xdr:cNvPr id="52" name="AutoShape 52"/>
        <xdr:cNvSpPr>
          <a:spLocks/>
        </xdr:cNvSpPr>
      </xdr:nvSpPr>
      <xdr:spPr>
        <a:xfrm flipH="1" flipV="1">
          <a:off x="6943725" y="4295775"/>
          <a:ext cx="2095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22</xdr:row>
      <xdr:rowOff>85725</xdr:rowOff>
    </xdr:from>
    <xdr:to>
      <xdr:col>15</xdr:col>
      <xdr:colOff>228600</xdr:colOff>
      <xdr:row>25</xdr:row>
      <xdr:rowOff>66675</xdr:rowOff>
    </xdr:to>
    <xdr:sp>
      <xdr:nvSpPr>
        <xdr:cNvPr id="53" name="AutoShape 53"/>
        <xdr:cNvSpPr>
          <a:spLocks/>
        </xdr:cNvSpPr>
      </xdr:nvSpPr>
      <xdr:spPr>
        <a:xfrm flipH="1" flipV="1">
          <a:off x="6943725" y="3790950"/>
          <a:ext cx="0" cy="4953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2</xdr:col>
      <xdr:colOff>0</xdr:colOff>
      <xdr:row>28</xdr:row>
      <xdr:rowOff>161925</xdr:rowOff>
    </xdr:to>
    <xdr:sp>
      <xdr:nvSpPr>
        <xdr:cNvPr id="54" name="AutoShape 54"/>
        <xdr:cNvSpPr>
          <a:spLocks/>
        </xdr:cNvSpPr>
      </xdr:nvSpPr>
      <xdr:spPr>
        <a:xfrm flipH="1" flipV="1">
          <a:off x="895350" y="4552950"/>
          <a:ext cx="0" cy="32385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5</xdr:row>
      <xdr:rowOff>123825</xdr:rowOff>
    </xdr:from>
    <xdr:to>
      <xdr:col>4</xdr:col>
      <xdr:colOff>314325</xdr:colOff>
      <xdr:row>9</xdr:row>
      <xdr:rowOff>0</xdr:rowOff>
    </xdr:to>
    <xdr:sp>
      <xdr:nvSpPr>
        <xdr:cNvPr id="55" name="AutoShape 55"/>
        <xdr:cNvSpPr>
          <a:spLocks/>
        </xdr:cNvSpPr>
      </xdr:nvSpPr>
      <xdr:spPr>
        <a:xfrm flipH="1" flipV="1">
          <a:off x="2105025" y="981075"/>
          <a:ext cx="0" cy="561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5</xdr:row>
      <xdr:rowOff>133350</xdr:rowOff>
    </xdr:from>
    <xdr:to>
      <xdr:col>5</xdr:col>
      <xdr:colOff>295275</xdr:colOff>
      <xdr:row>9</xdr:row>
      <xdr:rowOff>0</xdr:rowOff>
    </xdr:to>
    <xdr:sp>
      <xdr:nvSpPr>
        <xdr:cNvPr id="56" name="AutoShape 56"/>
        <xdr:cNvSpPr>
          <a:spLocks/>
        </xdr:cNvSpPr>
      </xdr:nvSpPr>
      <xdr:spPr>
        <a:xfrm flipH="1" flipV="1">
          <a:off x="2533650" y="990600"/>
          <a:ext cx="0" cy="55245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17</xdr:row>
      <xdr:rowOff>0</xdr:rowOff>
    </xdr:from>
    <xdr:to>
      <xdr:col>2</xdr:col>
      <xdr:colOff>9525</xdr:colOff>
      <xdr:row>18</xdr:row>
      <xdr:rowOff>0</xdr:rowOff>
    </xdr:to>
    <xdr:sp>
      <xdr:nvSpPr>
        <xdr:cNvPr id="57" name="AutoShape 57"/>
        <xdr:cNvSpPr>
          <a:spLocks/>
        </xdr:cNvSpPr>
      </xdr:nvSpPr>
      <xdr:spPr>
        <a:xfrm flipV="1">
          <a:off x="904875" y="2857500"/>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400050</xdr:colOff>
      <xdr:row>22</xdr:row>
      <xdr:rowOff>152400</xdr:rowOff>
    </xdr:from>
    <xdr:to>
      <xdr:col>1</xdr:col>
      <xdr:colOff>428625</xdr:colOff>
      <xdr:row>22</xdr:row>
      <xdr:rowOff>152400</xdr:rowOff>
    </xdr:to>
    <xdr:sp>
      <xdr:nvSpPr>
        <xdr:cNvPr id="58" name="AutoShape 58"/>
        <xdr:cNvSpPr>
          <a:spLocks/>
        </xdr:cNvSpPr>
      </xdr:nvSpPr>
      <xdr:spPr>
        <a:xfrm flipV="1">
          <a:off x="400050" y="3857625"/>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400050</xdr:colOff>
      <xdr:row>18</xdr:row>
      <xdr:rowOff>9525</xdr:rowOff>
    </xdr:from>
    <xdr:to>
      <xdr:col>2</xdr:col>
      <xdr:colOff>9525</xdr:colOff>
      <xdr:row>18</xdr:row>
      <xdr:rowOff>9525</xdr:rowOff>
    </xdr:to>
    <xdr:sp>
      <xdr:nvSpPr>
        <xdr:cNvPr id="59" name="AutoShape 59"/>
        <xdr:cNvSpPr>
          <a:spLocks/>
        </xdr:cNvSpPr>
      </xdr:nvSpPr>
      <xdr:spPr>
        <a:xfrm>
          <a:off x="400050" y="3028950"/>
          <a:ext cx="5048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400050</xdr:colOff>
      <xdr:row>18</xdr:row>
      <xdr:rowOff>9525</xdr:rowOff>
    </xdr:from>
    <xdr:to>
      <xdr:col>0</xdr:col>
      <xdr:colOff>400050</xdr:colOff>
      <xdr:row>22</xdr:row>
      <xdr:rowOff>152400</xdr:rowOff>
    </xdr:to>
    <xdr:sp>
      <xdr:nvSpPr>
        <xdr:cNvPr id="60" name="AutoShape 60"/>
        <xdr:cNvSpPr>
          <a:spLocks/>
        </xdr:cNvSpPr>
      </xdr:nvSpPr>
      <xdr:spPr>
        <a:xfrm flipV="1">
          <a:off x="400050" y="3028950"/>
          <a:ext cx="0" cy="828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18</xdr:row>
      <xdr:rowOff>0</xdr:rowOff>
    </xdr:from>
    <xdr:to>
      <xdr:col>2</xdr:col>
      <xdr:colOff>180975</xdr:colOff>
      <xdr:row>19</xdr:row>
      <xdr:rowOff>19050</xdr:rowOff>
    </xdr:to>
    <xdr:sp>
      <xdr:nvSpPr>
        <xdr:cNvPr id="61" name="AutoShape 61"/>
        <xdr:cNvSpPr>
          <a:spLocks/>
        </xdr:cNvSpPr>
      </xdr:nvSpPr>
      <xdr:spPr>
        <a:xfrm flipH="1" flipV="1">
          <a:off x="1076325" y="3019425"/>
          <a:ext cx="0" cy="2095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13</xdr:row>
      <xdr:rowOff>0</xdr:rowOff>
    </xdr:from>
    <xdr:to>
      <xdr:col>3</xdr:col>
      <xdr:colOff>123825</xdr:colOff>
      <xdr:row>17</xdr:row>
      <xdr:rowOff>152400</xdr:rowOff>
    </xdr:to>
    <xdr:sp>
      <xdr:nvSpPr>
        <xdr:cNvPr id="62" name="AutoShape 62"/>
        <xdr:cNvSpPr>
          <a:spLocks/>
        </xdr:cNvSpPr>
      </xdr:nvSpPr>
      <xdr:spPr>
        <a:xfrm flipV="1">
          <a:off x="1466850" y="2190750"/>
          <a:ext cx="0" cy="819150"/>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18</xdr:row>
      <xdr:rowOff>0</xdr:rowOff>
    </xdr:from>
    <xdr:to>
      <xdr:col>3</xdr:col>
      <xdr:colOff>104775</xdr:colOff>
      <xdr:row>18</xdr:row>
      <xdr:rowOff>0</xdr:rowOff>
    </xdr:to>
    <xdr:sp>
      <xdr:nvSpPr>
        <xdr:cNvPr id="63" name="AutoShape 63"/>
        <xdr:cNvSpPr>
          <a:spLocks/>
        </xdr:cNvSpPr>
      </xdr:nvSpPr>
      <xdr:spPr>
        <a:xfrm>
          <a:off x="1076325" y="30194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200025</xdr:colOff>
      <xdr:row>18</xdr:row>
      <xdr:rowOff>9525</xdr:rowOff>
    </xdr:from>
    <xdr:to>
      <xdr:col>4</xdr:col>
      <xdr:colOff>200025</xdr:colOff>
      <xdr:row>19</xdr:row>
      <xdr:rowOff>0</xdr:rowOff>
    </xdr:to>
    <xdr:sp>
      <xdr:nvSpPr>
        <xdr:cNvPr id="64" name="AutoShape 64"/>
        <xdr:cNvSpPr>
          <a:spLocks/>
        </xdr:cNvSpPr>
      </xdr:nvSpPr>
      <xdr:spPr>
        <a:xfrm flipH="1" flipV="1">
          <a:off x="1990725" y="3028950"/>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18</xdr:row>
      <xdr:rowOff>0</xdr:rowOff>
    </xdr:from>
    <xdr:to>
      <xdr:col>4</xdr:col>
      <xdr:colOff>200025</xdr:colOff>
      <xdr:row>18</xdr:row>
      <xdr:rowOff>0</xdr:rowOff>
    </xdr:to>
    <xdr:sp>
      <xdr:nvSpPr>
        <xdr:cNvPr id="65" name="AutoShape 65"/>
        <xdr:cNvSpPr>
          <a:spLocks/>
        </xdr:cNvSpPr>
      </xdr:nvSpPr>
      <xdr:spPr>
        <a:xfrm>
          <a:off x="1600200" y="3019425"/>
          <a:ext cx="390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13</xdr:row>
      <xdr:rowOff>0</xdr:rowOff>
    </xdr:from>
    <xdr:to>
      <xdr:col>3</xdr:col>
      <xdr:colOff>257175</xdr:colOff>
      <xdr:row>17</xdr:row>
      <xdr:rowOff>152400</xdr:rowOff>
    </xdr:to>
    <xdr:sp>
      <xdr:nvSpPr>
        <xdr:cNvPr id="66" name="AutoShape 66"/>
        <xdr:cNvSpPr>
          <a:spLocks/>
        </xdr:cNvSpPr>
      </xdr:nvSpPr>
      <xdr:spPr>
        <a:xfrm flipV="1">
          <a:off x="1600200" y="2190750"/>
          <a:ext cx="0" cy="819150"/>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22</xdr:row>
      <xdr:rowOff>152400</xdr:rowOff>
    </xdr:from>
    <xdr:to>
      <xdr:col>4</xdr:col>
      <xdr:colOff>438150</xdr:colOff>
      <xdr:row>23</xdr:row>
      <xdr:rowOff>161925</xdr:rowOff>
    </xdr:to>
    <xdr:sp>
      <xdr:nvSpPr>
        <xdr:cNvPr id="67" name="AutoShape 67"/>
        <xdr:cNvSpPr>
          <a:spLocks/>
        </xdr:cNvSpPr>
      </xdr:nvSpPr>
      <xdr:spPr>
        <a:xfrm flipH="1" flipV="1">
          <a:off x="2228850"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23</xdr:row>
      <xdr:rowOff>0</xdr:rowOff>
    </xdr:from>
    <xdr:to>
      <xdr:col>7</xdr:col>
      <xdr:colOff>428625</xdr:colOff>
      <xdr:row>23</xdr:row>
      <xdr:rowOff>0</xdr:rowOff>
    </xdr:to>
    <xdr:sp>
      <xdr:nvSpPr>
        <xdr:cNvPr id="68" name="AutoShape 68"/>
        <xdr:cNvSpPr>
          <a:spLocks/>
        </xdr:cNvSpPr>
      </xdr:nvSpPr>
      <xdr:spPr>
        <a:xfrm flipV="1">
          <a:off x="2238375" y="3867150"/>
          <a:ext cx="1323975" cy="0"/>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xdr:row>
      <xdr:rowOff>161925</xdr:rowOff>
    </xdr:from>
    <xdr:to>
      <xdr:col>14</xdr:col>
      <xdr:colOff>0</xdr:colOff>
      <xdr:row>33</xdr:row>
      <xdr:rowOff>161925</xdr:rowOff>
    </xdr:to>
    <xdr:sp>
      <xdr:nvSpPr>
        <xdr:cNvPr id="69" name="AutoShape 69"/>
        <xdr:cNvSpPr>
          <a:spLocks/>
        </xdr:cNvSpPr>
      </xdr:nvSpPr>
      <xdr:spPr>
        <a:xfrm flipH="1" flipV="1">
          <a:off x="6267450" y="539115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37</xdr:row>
      <xdr:rowOff>0</xdr:rowOff>
    </xdr:from>
    <xdr:to>
      <xdr:col>7</xdr:col>
      <xdr:colOff>438150</xdr:colOff>
      <xdr:row>39</xdr:row>
      <xdr:rowOff>0</xdr:rowOff>
    </xdr:to>
    <xdr:sp>
      <xdr:nvSpPr>
        <xdr:cNvPr id="70" name="AutoShape 70"/>
        <xdr:cNvSpPr>
          <a:spLocks/>
        </xdr:cNvSpPr>
      </xdr:nvSpPr>
      <xdr:spPr>
        <a:xfrm flipV="1">
          <a:off x="357187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76200</xdr:colOff>
      <xdr:row>23</xdr:row>
      <xdr:rowOff>0</xdr:rowOff>
    </xdr:from>
    <xdr:to>
      <xdr:col>11</xdr:col>
      <xdr:colOff>85725</xdr:colOff>
      <xdr:row>23</xdr:row>
      <xdr:rowOff>161925</xdr:rowOff>
    </xdr:to>
    <xdr:sp>
      <xdr:nvSpPr>
        <xdr:cNvPr id="71" name="AutoShape 71"/>
        <xdr:cNvSpPr>
          <a:spLocks/>
        </xdr:cNvSpPr>
      </xdr:nvSpPr>
      <xdr:spPr>
        <a:xfrm flipV="1">
          <a:off x="5000625" y="3867150"/>
          <a:ext cx="9525" cy="1619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323850</xdr:colOff>
      <xdr:row>17</xdr:row>
      <xdr:rowOff>152400</xdr:rowOff>
    </xdr:from>
    <xdr:to>
      <xdr:col>9</xdr:col>
      <xdr:colOff>323850</xdr:colOff>
      <xdr:row>22</xdr:row>
      <xdr:rowOff>152400</xdr:rowOff>
    </xdr:to>
    <xdr:sp>
      <xdr:nvSpPr>
        <xdr:cNvPr id="72" name="AutoShape 72"/>
        <xdr:cNvSpPr>
          <a:spLocks/>
        </xdr:cNvSpPr>
      </xdr:nvSpPr>
      <xdr:spPr>
        <a:xfrm flipH="1" flipV="1">
          <a:off x="4352925" y="3009900"/>
          <a:ext cx="0" cy="847725"/>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142875</xdr:colOff>
      <xdr:row>22</xdr:row>
      <xdr:rowOff>152400</xdr:rowOff>
    </xdr:from>
    <xdr:to>
      <xdr:col>13</xdr:col>
      <xdr:colOff>190500</xdr:colOff>
      <xdr:row>22</xdr:row>
      <xdr:rowOff>152400</xdr:rowOff>
    </xdr:to>
    <xdr:sp>
      <xdr:nvSpPr>
        <xdr:cNvPr id="73" name="AutoShape 73"/>
        <xdr:cNvSpPr>
          <a:spLocks/>
        </xdr:cNvSpPr>
      </xdr:nvSpPr>
      <xdr:spPr>
        <a:xfrm flipV="1">
          <a:off x="5514975" y="3857625"/>
          <a:ext cx="49530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85725</xdr:colOff>
      <xdr:row>22</xdr:row>
      <xdr:rowOff>152400</xdr:rowOff>
    </xdr:from>
    <xdr:to>
      <xdr:col>12</xdr:col>
      <xdr:colOff>152400</xdr:colOff>
      <xdr:row>22</xdr:row>
      <xdr:rowOff>152400</xdr:rowOff>
    </xdr:to>
    <xdr:sp>
      <xdr:nvSpPr>
        <xdr:cNvPr id="74" name="AutoShape 74"/>
        <xdr:cNvSpPr>
          <a:spLocks/>
        </xdr:cNvSpPr>
      </xdr:nvSpPr>
      <xdr:spPr>
        <a:xfrm flipV="1">
          <a:off x="5010150" y="3857625"/>
          <a:ext cx="5143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85725</xdr:rowOff>
    </xdr:from>
    <xdr:to>
      <xdr:col>12</xdr:col>
      <xdr:colOff>142875</xdr:colOff>
      <xdr:row>17</xdr:row>
      <xdr:rowOff>85725</xdr:rowOff>
    </xdr:to>
    <xdr:sp>
      <xdr:nvSpPr>
        <xdr:cNvPr id="75" name="AutoShape 75"/>
        <xdr:cNvSpPr>
          <a:spLocks/>
        </xdr:cNvSpPr>
      </xdr:nvSpPr>
      <xdr:spPr>
        <a:xfrm>
          <a:off x="5133975" y="2943225"/>
          <a:ext cx="381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9525</xdr:rowOff>
    </xdr:from>
    <xdr:to>
      <xdr:col>11</xdr:col>
      <xdr:colOff>209550</xdr:colOff>
      <xdr:row>17</xdr:row>
      <xdr:rowOff>76200</xdr:rowOff>
    </xdr:to>
    <xdr:sp>
      <xdr:nvSpPr>
        <xdr:cNvPr id="76" name="AutoShape 76"/>
        <xdr:cNvSpPr>
          <a:spLocks/>
        </xdr:cNvSpPr>
      </xdr:nvSpPr>
      <xdr:spPr>
        <a:xfrm flipV="1">
          <a:off x="5133975" y="2867025"/>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17</xdr:row>
      <xdr:rowOff>85725</xdr:rowOff>
    </xdr:from>
    <xdr:to>
      <xdr:col>12</xdr:col>
      <xdr:colOff>152400</xdr:colOff>
      <xdr:row>22</xdr:row>
      <xdr:rowOff>142875</xdr:rowOff>
    </xdr:to>
    <xdr:sp>
      <xdr:nvSpPr>
        <xdr:cNvPr id="77" name="AutoShape 77"/>
        <xdr:cNvSpPr>
          <a:spLocks/>
        </xdr:cNvSpPr>
      </xdr:nvSpPr>
      <xdr:spPr>
        <a:xfrm flipH="1" flipV="1">
          <a:off x="5524500" y="2943225"/>
          <a:ext cx="0" cy="9048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323850</xdr:colOff>
      <xdr:row>22</xdr:row>
      <xdr:rowOff>142875</xdr:rowOff>
    </xdr:from>
    <xdr:to>
      <xdr:col>10</xdr:col>
      <xdr:colOff>371475</xdr:colOff>
      <xdr:row>22</xdr:row>
      <xdr:rowOff>142875</xdr:rowOff>
    </xdr:to>
    <xdr:sp>
      <xdr:nvSpPr>
        <xdr:cNvPr id="78" name="AutoShape 78"/>
        <xdr:cNvSpPr>
          <a:spLocks/>
        </xdr:cNvSpPr>
      </xdr:nvSpPr>
      <xdr:spPr>
        <a:xfrm flipV="1">
          <a:off x="4352925" y="3848100"/>
          <a:ext cx="495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371475</xdr:colOff>
      <xdr:row>22</xdr:row>
      <xdr:rowOff>152400</xdr:rowOff>
    </xdr:from>
    <xdr:to>
      <xdr:col>10</xdr:col>
      <xdr:colOff>371475</xdr:colOff>
      <xdr:row>24</xdr:row>
      <xdr:rowOff>9525</xdr:rowOff>
    </xdr:to>
    <xdr:sp>
      <xdr:nvSpPr>
        <xdr:cNvPr id="79" name="AutoShape 79"/>
        <xdr:cNvSpPr>
          <a:spLocks/>
        </xdr:cNvSpPr>
      </xdr:nvSpPr>
      <xdr:spPr>
        <a:xfrm flipV="1">
          <a:off x="4848225" y="3857625"/>
          <a:ext cx="0" cy="2095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20</xdr:row>
      <xdr:rowOff>47625</xdr:rowOff>
    </xdr:from>
    <xdr:to>
      <xdr:col>13</xdr:col>
      <xdr:colOff>0</xdr:colOff>
      <xdr:row>20</xdr:row>
      <xdr:rowOff>47625</xdr:rowOff>
    </xdr:to>
    <xdr:sp>
      <xdr:nvSpPr>
        <xdr:cNvPr id="80" name="AutoShape 80"/>
        <xdr:cNvSpPr>
          <a:spLocks/>
        </xdr:cNvSpPr>
      </xdr:nvSpPr>
      <xdr:spPr>
        <a:xfrm>
          <a:off x="5600700" y="3419475"/>
          <a:ext cx="219075"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438150</xdr:colOff>
      <xdr:row>37</xdr:row>
      <xdr:rowOff>0</xdr:rowOff>
    </xdr:from>
    <xdr:to>
      <xdr:col>10</xdr:col>
      <xdr:colOff>438150</xdr:colOff>
      <xdr:row>39</xdr:row>
      <xdr:rowOff>0</xdr:rowOff>
    </xdr:to>
    <xdr:sp>
      <xdr:nvSpPr>
        <xdr:cNvPr id="81" name="AutoShape 81"/>
        <xdr:cNvSpPr>
          <a:spLocks/>
        </xdr:cNvSpPr>
      </xdr:nvSpPr>
      <xdr:spPr>
        <a:xfrm flipV="1">
          <a:off x="4914900"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82" name="AutoShape 82"/>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83" name="AutoShape 83"/>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84" name="AutoShape 84"/>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33</xdr:row>
      <xdr:rowOff>9525</xdr:rowOff>
    </xdr:from>
    <xdr:to>
      <xdr:col>4</xdr:col>
      <xdr:colOff>438150</xdr:colOff>
      <xdr:row>34</xdr:row>
      <xdr:rowOff>9525</xdr:rowOff>
    </xdr:to>
    <xdr:sp>
      <xdr:nvSpPr>
        <xdr:cNvPr id="85" name="AutoShape 85"/>
        <xdr:cNvSpPr>
          <a:spLocks/>
        </xdr:cNvSpPr>
      </xdr:nvSpPr>
      <xdr:spPr>
        <a:xfrm flipH="1" flipV="1">
          <a:off x="2228850" y="55721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32</xdr:row>
      <xdr:rowOff>152400</xdr:rowOff>
    </xdr:from>
    <xdr:to>
      <xdr:col>2</xdr:col>
      <xdr:colOff>0</xdr:colOff>
      <xdr:row>33</xdr:row>
      <xdr:rowOff>180975</xdr:rowOff>
    </xdr:to>
    <xdr:sp>
      <xdr:nvSpPr>
        <xdr:cNvPr id="86" name="AutoShape 86"/>
        <xdr:cNvSpPr>
          <a:spLocks/>
        </xdr:cNvSpPr>
      </xdr:nvSpPr>
      <xdr:spPr>
        <a:xfrm flipH="1" flipV="1">
          <a:off x="895350" y="555307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61"/>
  <sheetViews>
    <sheetView tabSelected="1" workbookViewId="0" topLeftCell="A1">
      <selection activeCell="AA12" sqref="AA12"/>
    </sheetView>
  </sheetViews>
  <sheetFormatPr defaultColWidth="9.140625" defaultRowHeight="12.75"/>
  <cols>
    <col min="1" max="1" width="1.7109375" style="0" customWidth="1"/>
    <col min="2" max="2" width="10.7109375" style="0" customWidth="1"/>
    <col min="3" max="3" width="14.7109375" style="0" customWidth="1"/>
    <col min="4" max="12" width="2.7109375" style="0" customWidth="1"/>
    <col min="13" max="13" width="1.7109375" style="0" customWidth="1"/>
    <col min="14" max="14" width="10.7109375" style="0" customWidth="1"/>
    <col min="15" max="15" width="14.7109375" style="0" customWidth="1"/>
    <col min="16" max="24" width="2.7109375" style="0" customWidth="1"/>
    <col min="25" max="25" width="1.7109375" style="0" customWidth="1"/>
  </cols>
  <sheetData>
    <row r="1" spans="1:25" ht="15">
      <c r="A1" s="1"/>
      <c r="B1" s="1"/>
      <c r="C1" s="2">
        <f ca="1">TODAY()</f>
        <v>38222</v>
      </c>
      <c r="D1" s="1"/>
      <c r="E1" s="1"/>
      <c r="F1" s="1"/>
      <c r="G1" s="1"/>
      <c r="H1" s="1"/>
      <c r="I1" s="1"/>
      <c r="J1" s="1"/>
      <c r="K1" s="1"/>
      <c r="L1" s="1"/>
      <c r="M1" s="3" t="s">
        <v>0</v>
      </c>
      <c r="N1" s="1"/>
      <c r="O1" s="1"/>
      <c r="P1" s="1"/>
      <c r="Q1" s="1"/>
      <c r="R1" s="1"/>
      <c r="S1" s="1"/>
      <c r="T1" s="1"/>
      <c r="U1" s="1"/>
      <c r="V1" s="1"/>
      <c r="W1" s="1"/>
      <c r="X1" s="1"/>
      <c r="Y1" s="1"/>
    </row>
    <row r="2" spans="1:25" ht="15">
      <c r="A2" s="1"/>
      <c r="B2" s="5" t="s">
        <v>230</v>
      </c>
      <c r="C2" s="235" t="s">
        <v>246</v>
      </c>
      <c r="D2" s="1"/>
      <c r="E2" s="1"/>
      <c r="F2" s="1"/>
      <c r="G2" s="1"/>
      <c r="H2" s="1"/>
      <c r="I2" s="1"/>
      <c r="J2" s="1"/>
      <c r="K2" s="1"/>
      <c r="L2" s="1"/>
      <c r="M2" s="4"/>
      <c r="N2" s="5" t="s">
        <v>1</v>
      </c>
      <c r="O2" s="5" t="s">
        <v>2</v>
      </c>
      <c r="P2" s="245">
        <f>""</f>
      </c>
      <c r="Q2" s="246"/>
      <c r="R2" s="246"/>
      <c r="S2" s="246"/>
      <c r="T2" s="246"/>
      <c r="U2" s="246"/>
      <c r="V2" s="246"/>
      <c r="W2" s="246"/>
      <c r="X2" s="246"/>
      <c r="Y2" s="247"/>
    </row>
    <row r="3" spans="1:25" ht="15">
      <c r="A3" s="1" t="s">
        <v>3</v>
      </c>
      <c r="B3" s="1"/>
      <c r="C3" s="1"/>
      <c r="D3" s="1"/>
      <c r="E3" s="1"/>
      <c r="F3" s="1"/>
      <c r="G3" s="1"/>
      <c r="H3" s="1"/>
      <c r="I3" s="1"/>
      <c r="J3" s="1"/>
      <c r="K3" s="1"/>
      <c r="L3" s="1"/>
      <c r="M3" s="1"/>
      <c r="N3" s="1"/>
      <c r="O3" s="1"/>
      <c r="P3" s="1"/>
      <c r="Q3" s="1"/>
      <c r="R3" s="1"/>
      <c r="S3" s="1"/>
      <c r="T3" s="1"/>
      <c r="U3" s="1"/>
      <c r="V3" s="1"/>
      <c r="W3" s="1"/>
      <c r="X3" s="1"/>
      <c r="Y3" s="5" t="s">
        <v>4</v>
      </c>
    </row>
    <row r="4" spans="1:25" ht="15">
      <c r="A4" s="1"/>
      <c r="B4" s="1"/>
      <c r="C4" s="1"/>
      <c r="D4" s="1"/>
      <c r="E4" s="1"/>
      <c r="F4" s="1"/>
      <c r="G4" s="1"/>
      <c r="H4" s="1"/>
      <c r="I4" s="1"/>
      <c r="J4" s="1"/>
      <c r="K4" s="1"/>
      <c r="L4" s="1"/>
      <c r="M4" s="3" t="s">
        <v>241</v>
      </c>
      <c r="N4" s="1"/>
      <c r="O4" s="1"/>
      <c r="P4" s="1"/>
      <c r="Q4" s="1"/>
      <c r="R4" s="1"/>
      <c r="S4" s="1"/>
      <c r="T4" s="1"/>
      <c r="U4" s="1"/>
      <c r="V4" s="1"/>
      <c r="W4" s="1"/>
      <c r="X4" s="1"/>
      <c r="Y4" s="1"/>
    </row>
    <row r="5" spans="1:25" ht="12.75" customHeight="1">
      <c r="A5" s="248" t="s">
        <v>227</v>
      </c>
      <c r="B5" s="248"/>
      <c r="C5" s="248"/>
      <c r="D5" s="248"/>
      <c r="E5" s="248"/>
      <c r="F5" s="248"/>
      <c r="G5" s="248"/>
      <c r="H5" s="248"/>
      <c r="I5" s="248"/>
      <c r="J5" s="248"/>
      <c r="K5" s="248"/>
      <c r="L5" s="248"/>
      <c r="M5" s="248"/>
      <c r="N5" s="248"/>
      <c r="O5" s="248"/>
      <c r="P5" s="248"/>
      <c r="Q5" s="248"/>
      <c r="R5" s="248"/>
      <c r="S5" s="248"/>
      <c r="T5" s="248"/>
      <c r="U5" s="248"/>
      <c r="V5" s="248"/>
      <c r="W5" s="248"/>
      <c r="X5" s="248"/>
      <c r="Y5" s="248"/>
    </row>
    <row r="6" spans="1:25" ht="12.75">
      <c r="A6" s="248"/>
      <c r="B6" s="248"/>
      <c r="C6" s="248"/>
      <c r="D6" s="248"/>
      <c r="E6" s="248"/>
      <c r="F6" s="248"/>
      <c r="G6" s="248"/>
      <c r="H6" s="248"/>
      <c r="I6" s="248"/>
      <c r="J6" s="248"/>
      <c r="K6" s="248"/>
      <c r="L6" s="248"/>
      <c r="M6" s="248"/>
      <c r="N6" s="248"/>
      <c r="O6" s="248"/>
      <c r="P6" s="248"/>
      <c r="Q6" s="248"/>
      <c r="R6" s="248"/>
      <c r="S6" s="248"/>
      <c r="T6" s="248"/>
      <c r="U6" s="248"/>
      <c r="V6" s="248"/>
      <c r="W6" s="248"/>
      <c r="X6" s="248"/>
      <c r="Y6" s="248"/>
    </row>
    <row r="7" spans="1:25" ht="12.75">
      <c r="A7" s="248"/>
      <c r="B7" s="248"/>
      <c r="C7" s="248"/>
      <c r="D7" s="248"/>
      <c r="E7" s="248"/>
      <c r="F7" s="248"/>
      <c r="G7" s="248"/>
      <c r="H7" s="248"/>
      <c r="I7" s="248"/>
      <c r="J7" s="248"/>
      <c r="K7" s="248"/>
      <c r="L7" s="248"/>
      <c r="M7" s="248"/>
      <c r="N7" s="248"/>
      <c r="O7" s="248"/>
      <c r="P7" s="248"/>
      <c r="Q7" s="248"/>
      <c r="R7" s="248"/>
      <c r="S7" s="248"/>
      <c r="T7" s="248"/>
      <c r="U7" s="248"/>
      <c r="V7" s="248"/>
      <c r="W7" s="248"/>
      <c r="X7" s="248"/>
      <c r="Y7" s="248"/>
    </row>
    <row r="8" spans="1:25" ht="12.75">
      <c r="A8" s="248"/>
      <c r="B8" s="248"/>
      <c r="C8" s="248"/>
      <c r="D8" s="248"/>
      <c r="E8" s="248"/>
      <c r="F8" s="248"/>
      <c r="G8" s="248"/>
      <c r="H8" s="248"/>
      <c r="I8" s="248"/>
      <c r="J8" s="248"/>
      <c r="K8" s="248"/>
      <c r="L8" s="248"/>
      <c r="M8" s="248"/>
      <c r="N8" s="248"/>
      <c r="O8" s="248"/>
      <c r="P8" s="248"/>
      <c r="Q8" s="248"/>
      <c r="R8" s="248"/>
      <c r="S8" s="248"/>
      <c r="T8" s="248"/>
      <c r="U8" s="248"/>
      <c r="V8" s="248"/>
      <c r="W8" s="248"/>
      <c r="X8" s="248"/>
      <c r="Y8" s="248"/>
    </row>
    <row r="9" spans="1:25" ht="12.75">
      <c r="A9" s="6" t="s">
        <v>5</v>
      </c>
      <c r="B9" s="7" t="s">
        <v>6</v>
      </c>
      <c r="C9" s="6"/>
      <c r="D9" s="6"/>
      <c r="E9" s="6"/>
      <c r="F9" s="6"/>
      <c r="G9" s="6"/>
      <c r="H9" s="222" t="s">
        <v>231</v>
      </c>
      <c r="I9" s="6"/>
      <c r="J9" s="6"/>
      <c r="K9" s="6"/>
      <c r="L9" s="6"/>
      <c r="M9" s="6" t="s">
        <v>5</v>
      </c>
      <c r="N9" s="7" t="s">
        <v>6</v>
      </c>
      <c r="O9" s="6"/>
      <c r="P9" s="6"/>
      <c r="Q9" s="6"/>
      <c r="R9" s="6"/>
      <c r="S9" s="6"/>
      <c r="T9" s="6"/>
      <c r="U9" s="6"/>
      <c r="V9" s="6"/>
      <c r="W9" s="6"/>
      <c r="X9" s="6"/>
      <c r="Y9" s="6"/>
    </row>
    <row r="10" spans="1:25" ht="12.75">
      <c r="A10" s="6">
        <v>1</v>
      </c>
      <c r="B10" s="242">
        <f>""</f>
      </c>
      <c r="C10" s="244"/>
      <c r="D10" s="6"/>
      <c r="E10" s="6"/>
      <c r="F10" s="193" t="s">
        <v>232</v>
      </c>
      <c r="G10" s="223" t="s">
        <v>233</v>
      </c>
      <c r="I10" s="6"/>
      <c r="J10" s="6"/>
      <c r="K10" s="6"/>
      <c r="L10" s="6"/>
      <c r="M10" s="6">
        <v>3</v>
      </c>
      <c r="N10" s="242">
        <f>""</f>
      </c>
      <c r="O10" s="244"/>
      <c r="P10" s="6"/>
      <c r="Q10" s="6"/>
      <c r="R10" s="6"/>
      <c r="S10" s="6"/>
      <c r="T10" s="6"/>
      <c r="U10" s="6"/>
      <c r="V10" s="6"/>
      <c r="W10" s="6"/>
      <c r="X10" s="8" t="s">
        <v>7</v>
      </c>
      <c r="Y10" s="6"/>
    </row>
    <row r="11" spans="1:25" ht="13.5" customHeight="1">
      <c r="A11" s="9">
        <v>2</v>
      </c>
      <c r="B11" s="242">
        <f>""</f>
      </c>
      <c r="C11" s="243"/>
      <c r="D11" s="9"/>
      <c r="E11" s="9"/>
      <c r="F11" s="193" t="s">
        <v>234</v>
      </c>
      <c r="G11" s="223" t="s">
        <v>235</v>
      </c>
      <c r="H11" s="9"/>
      <c r="I11" s="9"/>
      <c r="J11" s="9"/>
      <c r="K11" s="9"/>
      <c r="L11" s="9"/>
      <c r="M11" s="6">
        <v>4</v>
      </c>
      <c r="N11" s="242">
        <f>""</f>
      </c>
      <c r="O11" s="244"/>
      <c r="P11" s="9"/>
      <c r="Q11" s="9"/>
      <c r="R11" s="9"/>
      <c r="S11" s="9"/>
      <c r="T11" s="9"/>
      <c r="U11" s="1" t="s">
        <v>8</v>
      </c>
      <c r="V11" s="9"/>
      <c r="W11" s="9"/>
      <c r="X11" s="4"/>
      <c r="Y11" s="9"/>
    </row>
    <row r="12" spans="1:25" ht="13.5" customHeight="1">
      <c r="A12" s="1"/>
      <c r="B12" s="1"/>
      <c r="C12" s="1"/>
      <c r="D12" s="1"/>
      <c r="E12" s="1"/>
      <c r="F12" s="193" t="s">
        <v>236</v>
      </c>
      <c r="G12" s="224" t="s">
        <v>237</v>
      </c>
      <c r="H12" s="1"/>
      <c r="I12" s="1"/>
      <c r="J12" s="1"/>
      <c r="K12" s="1"/>
      <c r="L12" s="1"/>
      <c r="M12" s="10" t="s">
        <v>214</v>
      </c>
      <c r="N12" s="1"/>
      <c r="O12" s="1"/>
      <c r="P12" s="1"/>
      <c r="Q12" s="1"/>
      <c r="R12" s="1"/>
      <c r="S12" s="1"/>
      <c r="T12" s="1"/>
      <c r="U12" s="4"/>
      <c r="V12" s="1"/>
      <c r="W12" s="1"/>
      <c r="X12" s="1"/>
      <c r="Y12" s="1"/>
    </row>
    <row r="13" spans="1:25" ht="13.5" customHeight="1">
      <c r="A13" s="11" t="s">
        <v>5</v>
      </c>
      <c r="B13" s="12" t="s">
        <v>9</v>
      </c>
      <c r="C13" s="1"/>
      <c r="D13" s="13" t="s">
        <v>10</v>
      </c>
      <c r="E13" s="14" t="s">
        <v>11</v>
      </c>
      <c r="F13" s="15"/>
      <c r="G13" s="15"/>
      <c r="H13" s="16"/>
      <c r="I13" s="17" t="s">
        <v>12</v>
      </c>
      <c r="J13" s="4"/>
      <c r="K13" s="18"/>
      <c r="L13" s="19"/>
      <c r="M13" s="20" t="s">
        <v>5</v>
      </c>
      <c r="N13" s="12" t="s">
        <v>13</v>
      </c>
      <c r="O13" s="1"/>
      <c r="P13" s="13" t="s">
        <v>10</v>
      </c>
      <c r="Q13" s="14" t="s">
        <v>11</v>
      </c>
      <c r="R13" s="15"/>
      <c r="S13" s="15"/>
      <c r="T13" s="16"/>
      <c r="U13" s="17" t="s">
        <v>12</v>
      </c>
      <c r="V13" s="4"/>
      <c r="W13" s="18"/>
      <c r="X13" s="19"/>
      <c r="Y13" s="3"/>
    </row>
    <row r="14" spans="1:25" ht="13.5" customHeight="1">
      <c r="A14" s="21">
        <f>""</f>
      </c>
      <c r="B14" s="225" t="s">
        <v>14</v>
      </c>
      <c r="C14" s="226" t="s">
        <v>15</v>
      </c>
      <c r="D14" s="212">
        <v>3</v>
      </c>
      <c r="E14" s="22">
        <f>""</f>
      </c>
      <c r="F14" s="23">
        <f>""</f>
      </c>
      <c r="G14" s="23">
        <f>""</f>
      </c>
      <c r="H14" s="24">
        <f>""</f>
      </c>
      <c r="I14" s="25">
        <f>""</f>
      </c>
      <c r="J14" s="26">
        <f>""</f>
      </c>
      <c r="K14" s="26">
        <f>""</f>
      </c>
      <c r="L14" s="27">
        <f>""</f>
      </c>
      <c r="M14" s="28">
        <f>""</f>
      </c>
      <c r="N14" s="225" t="s">
        <v>16</v>
      </c>
      <c r="O14" s="226" t="s">
        <v>17</v>
      </c>
      <c r="P14" s="212">
        <v>3</v>
      </c>
      <c r="Q14" s="22">
        <f>""</f>
      </c>
      <c r="R14" s="23">
        <f>""</f>
      </c>
      <c r="S14" s="23">
        <f>""</f>
      </c>
      <c r="T14" s="24">
        <f>""</f>
      </c>
      <c r="U14" s="25">
        <f>""</f>
      </c>
      <c r="V14" s="26">
        <f>""</f>
      </c>
      <c r="W14" s="26">
        <f>""</f>
      </c>
      <c r="X14" s="27">
        <f>""</f>
      </c>
      <c r="Y14" s="1"/>
    </row>
    <row r="15" spans="1:25" ht="13.5" customHeight="1">
      <c r="A15" s="21">
        <f>""</f>
      </c>
      <c r="B15" s="225" t="s">
        <v>18</v>
      </c>
      <c r="C15" s="226" t="s">
        <v>19</v>
      </c>
      <c r="D15" s="212">
        <v>3</v>
      </c>
      <c r="E15" s="22">
        <f>""</f>
      </c>
      <c r="F15" s="23">
        <f>""</f>
      </c>
      <c r="G15" s="23">
        <f>""</f>
      </c>
      <c r="H15" s="24">
        <f>""</f>
      </c>
      <c r="I15" s="25">
        <f>""</f>
      </c>
      <c r="J15" s="26">
        <f>""</f>
      </c>
      <c r="K15" s="26">
        <f>""</f>
      </c>
      <c r="L15" s="27">
        <f>""</f>
      </c>
      <c r="M15" s="28">
        <f>""</f>
      </c>
      <c r="N15" s="225" t="s">
        <v>20</v>
      </c>
      <c r="O15" s="226" t="s">
        <v>21</v>
      </c>
      <c r="P15" s="212">
        <v>3</v>
      </c>
      <c r="Q15" s="22">
        <f>""</f>
      </c>
      <c r="R15" s="23">
        <f>""</f>
      </c>
      <c r="S15" s="23">
        <f>""</f>
      </c>
      <c r="T15" s="24">
        <f>""</f>
      </c>
      <c r="U15" s="25">
        <f>""</f>
      </c>
      <c r="V15" s="26">
        <f>""</f>
      </c>
      <c r="W15" s="26">
        <f>""</f>
      </c>
      <c r="X15" s="27">
        <f>""</f>
      </c>
      <c r="Y15" s="1"/>
    </row>
    <row r="16" spans="1:25" ht="13.5" customHeight="1">
      <c r="A16" s="21">
        <f>""</f>
      </c>
      <c r="B16" s="225" t="s">
        <v>22</v>
      </c>
      <c r="C16" s="226" t="s">
        <v>23</v>
      </c>
      <c r="D16" s="212">
        <v>4</v>
      </c>
      <c r="E16" s="22">
        <f>""</f>
      </c>
      <c r="F16" s="23">
        <f>""</f>
      </c>
      <c r="G16" s="23">
        <f>""</f>
      </c>
      <c r="H16" s="24">
        <f>""</f>
      </c>
      <c r="I16" s="25">
        <f>""</f>
      </c>
      <c r="J16" s="26">
        <f>""</f>
      </c>
      <c r="K16" s="26">
        <f>""</f>
      </c>
      <c r="L16" s="27">
        <f>""</f>
      </c>
      <c r="M16" s="28">
        <f>""</f>
      </c>
      <c r="N16" s="225" t="s">
        <v>24</v>
      </c>
      <c r="O16" s="226" t="s">
        <v>25</v>
      </c>
      <c r="P16" s="212">
        <v>4</v>
      </c>
      <c r="Q16" s="22">
        <f>""</f>
      </c>
      <c r="R16" s="23">
        <f>""</f>
      </c>
      <c r="S16" s="23">
        <f>""</f>
      </c>
      <c r="T16" s="24">
        <f>""</f>
      </c>
      <c r="U16" s="25">
        <f>""</f>
      </c>
      <c r="V16" s="26">
        <f>""</f>
      </c>
      <c r="W16" s="26">
        <f>""</f>
      </c>
      <c r="X16" s="27">
        <f>""</f>
      </c>
      <c r="Y16" s="1"/>
    </row>
    <row r="17" spans="1:25" ht="13.5" customHeight="1">
      <c r="A17" s="21">
        <f>""</f>
      </c>
      <c r="B17" s="227">
        <f>""</f>
      </c>
      <c r="C17" s="226" t="s">
        <v>215</v>
      </c>
      <c r="D17" s="212">
        <v>3</v>
      </c>
      <c r="E17" s="22">
        <f>""</f>
      </c>
      <c r="F17" s="23">
        <f>""</f>
      </c>
      <c r="G17" s="23">
        <f>""</f>
      </c>
      <c r="H17" s="24">
        <f>""</f>
      </c>
      <c r="I17" s="25">
        <f>""</f>
      </c>
      <c r="J17" s="26">
        <f>""</f>
      </c>
      <c r="K17" s="26">
        <f>""</f>
      </c>
      <c r="L17" s="27">
        <f>""</f>
      </c>
      <c r="M17" s="28">
        <f>""</f>
      </c>
      <c r="N17" s="225" t="s">
        <v>26</v>
      </c>
      <c r="O17" s="226" t="s">
        <v>27</v>
      </c>
      <c r="P17" s="212">
        <v>4</v>
      </c>
      <c r="Q17" s="22">
        <f>""</f>
      </c>
      <c r="R17" s="23">
        <f>""</f>
      </c>
      <c r="S17" s="23">
        <f>""</f>
      </c>
      <c r="T17" s="24">
        <f>""</f>
      </c>
      <c r="U17" s="25">
        <f>""</f>
      </c>
      <c r="V17" s="26">
        <f>""</f>
      </c>
      <c r="W17" s="26">
        <f>""</f>
      </c>
      <c r="X17" s="27">
        <f>""</f>
      </c>
      <c r="Y17" s="1"/>
    </row>
    <row r="18" spans="1:25" ht="13.5" customHeight="1">
      <c r="A18" s="21">
        <f>""</f>
      </c>
      <c r="B18" s="227" t="s">
        <v>28</v>
      </c>
      <c r="C18" s="226" t="s">
        <v>216</v>
      </c>
      <c r="D18" s="212">
        <v>3</v>
      </c>
      <c r="E18" s="22">
        <f>""</f>
      </c>
      <c r="F18" s="23">
        <f>""</f>
      </c>
      <c r="G18" s="23">
        <f>""</f>
      </c>
      <c r="H18" s="24">
        <f>""</f>
      </c>
      <c r="I18" s="25">
        <f>""</f>
      </c>
      <c r="J18" s="26">
        <f>""</f>
      </c>
      <c r="K18" s="26">
        <f>""</f>
      </c>
      <c r="L18" s="27">
        <f>""</f>
      </c>
      <c r="M18" s="28">
        <f>""</f>
      </c>
      <c r="N18" s="227" t="s">
        <v>29</v>
      </c>
      <c r="O18" s="226" t="s">
        <v>217</v>
      </c>
      <c r="P18" s="212">
        <v>3</v>
      </c>
      <c r="Q18" s="22">
        <f>""</f>
      </c>
      <c r="R18" s="23">
        <f>""</f>
      </c>
      <c r="S18" s="23">
        <f>""</f>
      </c>
      <c r="T18" s="24">
        <f>""</f>
      </c>
      <c r="U18" s="25">
        <f>""</f>
      </c>
      <c r="V18" s="26">
        <f>""</f>
      </c>
      <c r="W18" s="26">
        <f>""</f>
      </c>
      <c r="X18" s="27">
        <f>""</f>
      </c>
      <c r="Y18" s="1"/>
    </row>
    <row r="19" spans="1:25" ht="13.5" customHeight="1">
      <c r="A19" s="1"/>
      <c r="B19" s="29"/>
      <c r="C19" s="29"/>
      <c r="D19" s="30">
        <f>SUM(D14:D18)</f>
        <v>16</v>
      </c>
      <c r="E19" s="31"/>
      <c r="F19" s="31"/>
      <c r="G19" s="31"/>
      <c r="H19" s="31"/>
      <c r="I19" s="30"/>
      <c r="J19" s="30"/>
      <c r="K19" s="30"/>
      <c r="L19" s="30"/>
      <c r="M19" s="32"/>
      <c r="N19" s="29"/>
      <c r="O19" s="29"/>
      <c r="P19" s="30">
        <f>SUM(P14:P18)</f>
        <v>17</v>
      </c>
      <c r="Q19" s="31"/>
      <c r="R19" s="31"/>
      <c r="S19" s="31"/>
      <c r="T19" s="31"/>
      <c r="U19" s="30"/>
      <c r="V19" s="30"/>
      <c r="W19" s="30"/>
      <c r="X19" s="30"/>
      <c r="Y19" s="1"/>
    </row>
    <row r="20" spans="1:25" ht="13.5" customHeight="1">
      <c r="A20" s="1"/>
      <c r="B20" s="29"/>
      <c r="C20" s="29"/>
      <c r="D20" s="10"/>
      <c r="E20" s="33"/>
      <c r="F20" s="33"/>
      <c r="G20" s="33"/>
      <c r="H20" s="33"/>
      <c r="I20" s="10"/>
      <c r="J20" s="10"/>
      <c r="K20" s="10"/>
      <c r="L20" s="10"/>
      <c r="M20" s="10" t="s">
        <v>218</v>
      </c>
      <c r="N20" s="29"/>
      <c r="O20" s="29"/>
      <c r="P20" s="10"/>
      <c r="Q20" s="33"/>
      <c r="R20" s="33"/>
      <c r="S20" s="33"/>
      <c r="T20" s="33"/>
      <c r="U20" s="10"/>
      <c r="V20" s="10"/>
      <c r="W20" s="10"/>
      <c r="X20" s="10"/>
      <c r="Y20" s="1"/>
    </row>
    <row r="21" spans="1:25" ht="13.5" customHeight="1">
      <c r="A21" s="11" t="s">
        <v>5</v>
      </c>
      <c r="B21" s="17" t="s">
        <v>9</v>
      </c>
      <c r="C21" s="1"/>
      <c r="D21" s="13" t="s">
        <v>10</v>
      </c>
      <c r="E21" s="14" t="s">
        <v>11</v>
      </c>
      <c r="F21" s="15"/>
      <c r="G21" s="15"/>
      <c r="H21" s="16"/>
      <c r="I21" s="17" t="s">
        <v>12</v>
      </c>
      <c r="J21" s="4"/>
      <c r="K21" s="18"/>
      <c r="L21" s="19"/>
      <c r="M21" s="11" t="s">
        <v>5</v>
      </c>
      <c r="N21" s="17" t="s">
        <v>13</v>
      </c>
      <c r="O21" s="1"/>
      <c r="P21" s="13" t="s">
        <v>10</v>
      </c>
      <c r="Q21" s="14" t="s">
        <v>11</v>
      </c>
      <c r="R21" s="15"/>
      <c r="S21" s="15"/>
      <c r="T21" s="16"/>
      <c r="U21" s="17" t="s">
        <v>12</v>
      </c>
      <c r="V21" s="4"/>
      <c r="W21" s="18"/>
      <c r="X21" s="19"/>
      <c r="Y21" s="3"/>
    </row>
    <row r="22" spans="1:25" ht="13.5" customHeight="1">
      <c r="A22" s="21">
        <f>""</f>
      </c>
      <c r="B22" s="225" t="s">
        <v>102</v>
      </c>
      <c r="C22" s="228" t="s">
        <v>30</v>
      </c>
      <c r="D22" s="213">
        <v>3</v>
      </c>
      <c r="E22" s="22">
        <f>""</f>
      </c>
      <c r="F22" s="23">
        <f>""</f>
      </c>
      <c r="G22" s="23">
        <f>""</f>
      </c>
      <c r="H22" s="24">
        <f>""</f>
      </c>
      <c r="I22" s="25">
        <f>""</f>
      </c>
      <c r="J22" s="26">
        <f>""</f>
      </c>
      <c r="K22" s="26">
        <f>""</f>
      </c>
      <c r="L22" s="27">
        <f>""</f>
      </c>
      <c r="M22" s="28">
        <f>""</f>
      </c>
      <c r="N22" s="225" t="s">
        <v>31</v>
      </c>
      <c r="O22" s="229" t="s">
        <v>32</v>
      </c>
      <c r="P22" s="213">
        <v>1</v>
      </c>
      <c r="Q22" s="22">
        <f>""</f>
      </c>
      <c r="R22" s="23">
        <f>""</f>
      </c>
      <c r="S22" s="23">
        <f>""</f>
      </c>
      <c r="T22" s="24">
        <f>""</f>
      </c>
      <c r="U22" s="25">
        <f>""</f>
      </c>
      <c r="V22" s="26">
        <f>""</f>
      </c>
      <c r="W22" s="26">
        <f>""</f>
      </c>
      <c r="X22" s="27">
        <f>""</f>
      </c>
      <c r="Y22" s="1"/>
    </row>
    <row r="23" spans="1:25" ht="13.5" customHeight="1">
      <c r="A23" s="21">
        <f>""</f>
      </c>
      <c r="B23" s="225" t="s">
        <v>101</v>
      </c>
      <c r="C23" s="228" t="s">
        <v>33</v>
      </c>
      <c r="D23" s="213">
        <v>3</v>
      </c>
      <c r="E23" s="22">
        <f>""</f>
      </c>
      <c r="F23" s="23">
        <f>""</f>
      </c>
      <c r="G23" s="23">
        <f>""</f>
      </c>
      <c r="H23" s="24">
        <f>""</f>
      </c>
      <c r="I23" s="25">
        <f>""</f>
      </c>
      <c r="J23" s="26">
        <f>""</f>
      </c>
      <c r="K23" s="26">
        <f>""</f>
      </c>
      <c r="L23" s="27">
        <f>""</f>
      </c>
      <c r="M23" s="28">
        <f>""</f>
      </c>
      <c r="N23" s="225" t="s">
        <v>34</v>
      </c>
      <c r="O23" s="226" t="s">
        <v>35</v>
      </c>
      <c r="P23" s="213">
        <v>3</v>
      </c>
      <c r="Q23" s="22">
        <f>""</f>
      </c>
      <c r="R23" s="23">
        <f>""</f>
      </c>
      <c r="S23" s="23">
        <f>""</f>
      </c>
      <c r="T23" s="24">
        <f>""</f>
      </c>
      <c r="U23" s="25">
        <f>""</f>
      </c>
      <c r="V23" s="26">
        <f>""</f>
      </c>
      <c r="W23" s="26">
        <f>""</f>
      </c>
      <c r="X23" s="27">
        <f>""</f>
      </c>
      <c r="Y23" s="1"/>
    </row>
    <row r="24" spans="1:25" ht="13.5" customHeight="1">
      <c r="A24" s="21">
        <f>""</f>
      </c>
      <c r="B24" s="225" t="s">
        <v>36</v>
      </c>
      <c r="C24" s="228" t="s">
        <v>37</v>
      </c>
      <c r="D24" s="213">
        <v>4</v>
      </c>
      <c r="E24" s="22">
        <f>""</f>
      </c>
      <c r="F24" s="23">
        <f>""</f>
      </c>
      <c r="G24" s="23">
        <f>""</f>
      </c>
      <c r="H24" s="24">
        <f>""</f>
      </c>
      <c r="I24" s="25">
        <f>""</f>
      </c>
      <c r="J24" s="26">
        <f>""</f>
      </c>
      <c r="K24" s="26">
        <f>""</f>
      </c>
      <c r="L24" s="27">
        <f>""</f>
      </c>
      <c r="M24" s="28">
        <f>""</f>
      </c>
      <c r="N24" s="225" t="s">
        <v>38</v>
      </c>
      <c r="O24" s="226" t="s">
        <v>39</v>
      </c>
      <c r="P24" s="213">
        <v>4</v>
      </c>
      <c r="Q24" s="22">
        <f>""</f>
      </c>
      <c r="R24" s="23">
        <f>""</f>
      </c>
      <c r="S24" s="23">
        <f>""</f>
      </c>
      <c r="T24" s="24">
        <f>""</f>
      </c>
      <c r="U24" s="25">
        <f>""</f>
      </c>
      <c r="V24" s="26">
        <f>""</f>
      </c>
      <c r="W24" s="26">
        <f>""</f>
      </c>
      <c r="X24" s="27">
        <f>""</f>
      </c>
      <c r="Y24" s="1"/>
    </row>
    <row r="25" spans="1:25" ht="13.5" customHeight="1">
      <c r="A25" s="21">
        <f>""</f>
      </c>
      <c r="B25" s="225" t="s">
        <v>40</v>
      </c>
      <c r="C25" s="229" t="s">
        <v>41</v>
      </c>
      <c r="D25" s="213">
        <v>3</v>
      </c>
      <c r="E25" s="22">
        <f>""</f>
      </c>
      <c r="F25" s="23">
        <f>""</f>
      </c>
      <c r="G25" s="23">
        <f>""</f>
      </c>
      <c r="H25" s="24">
        <f>""</f>
      </c>
      <c r="I25" s="25">
        <f>""</f>
      </c>
      <c r="J25" s="26">
        <f>""</f>
      </c>
      <c r="K25" s="26">
        <f>""</f>
      </c>
      <c r="L25" s="27">
        <f>""</f>
      </c>
      <c r="M25" s="28">
        <f>""</f>
      </c>
      <c r="N25" s="225" t="s">
        <v>42</v>
      </c>
      <c r="O25" s="228" t="s">
        <v>219</v>
      </c>
      <c r="P25" s="213">
        <v>3</v>
      </c>
      <c r="Q25" s="22">
        <f>""</f>
      </c>
      <c r="R25" s="23">
        <f>""</f>
      </c>
      <c r="S25" s="23">
        <f>""</f>
      </c>
      <c r="T25" s="24">
        <f>""</f>
      </c>
      <c r="U25" s="25">
        <f>""</f>
      </c>
      <c r="V25" s="26">
        <f>""</f>
      </c>
      <c r="W25" s="26">
        <f>""</f>
      </c>
      <c r="X25" s="27">
        <f>""</f>
      </c>
      <c r="Y25" s="1"/>
    </row>
    <row r="26" spans="1:25" ht="13.5" customHeight="1">
      <c r="A26" s="21">
        <f>""</f>
      </c>
      <c r="B26" s="225" t="s">
        <v>103</v>
      </c>
      <c r="C26" s="226" t="s">
        <v>43</v>
      </c>
      <c r="D26" s="213">
        <v>4</v>
      </c>
      <c r="E26" s="22">
        <f>""</f>
      </c>
      <c r="F26" s="23">
        <f>""</f>
      </c>
      <c r="G26" s="23">
        <f>""</f>
      </c>
      <c r="H26" s="24">
        <f>""</f>
      </c>
      <c r="I26" s="25">
        <f>""</f>
      </c>
      <c r="J26" s="26">
        <f>""</f>
      </c>
      <c r="K26" s="26">
        <f>""</f>
      </c>
      <c r="L26" s="27">
        <f>""</f>
      </c>
      <c r="M26" s="28">
        <f>""</f>
      </c>
      <c r="N26" s="225" t="s">
        <v>44</v>
      </c>
      <c r="O26" s="226" t="s">
        <v>45</v>
      </c>
      <c r="P26" s="213">
        <v>4</v>
      </c>
      <c r="Q26" s="22">
        <f>""</f>
      </c>
      <c r="R26" s="23">
        <f>""</f>
      </c>
      <c r="S26" s="23">
        <f>""</f>
      </c>
      <c r="T26" s="24">
        <f>""</f>
      </c>
      <c r="U26" s="25">
        <f>""</f>
      </c>
      <c r="V26" s="26">
        <f>""</f>
      </c>
      <c r="W26" s="26">
        <f>""</f>
      </c>
      <c r="X26" s="27">
        <f>""</f>
      </c>
      <c r="Y26" s="1"/>
    </row>
    <row r="27" spans="1:25" ht="13.5" customHeight="1">
      <c r="A27" s="1"/>
      <c r="B27" s="29"/>
      <c r="C27" s="29"/>
      <c r="D27" s="30"/>
      <c r="E27" s="31"/>
      <c r="F27" s="31"/>
      <c r="G27" s="31"/>
      <c r="H27" s="31"/>
      <c r="I27" s="30"/>
      <c r="J27" s="30"/>
      <c r="K27" s="30"/>
      <c r="L27" s="34"/>
      <c r="M27" s="35">
        <f>""</f>
      </c>
      <c r="N27" s="230" t="s">
        <v>117</v>
      </c>
      <c r="O27" s="231" t="s">
        <v>46</v>
      </c>
      <c r="P27" s="214"/>
      <c r="Q27" s="22">
        <f>""</f>
      </c>
      <c r="R27" s="23">
        <f>""</f>
      </c>
      <c r="S27" s="23">
        <f>""</f>
      </c>
      <c r="T27" s="24">
        <f>""</f>
      </c>
      <c r="U27" s="25">
        <f>""</f>
      </c>
      <c r="V27" s="26">
        <f>""</f>
      </c>
      <c r="W27" s="26">
        <f>""</f>
      </c>
      <c r="X27" s="27">
        <f>""</f>
      </c>
      <c r="Y27" s="32" t="s">
        <v>47</v>
      </c>
    </row>
    <row r="28" spans="1:25" ht="13.5" customHeight="1">
      <c r="A28" s="1"/>
      <c r="B28" s="29"/>
      <c r="C28" s="29"/>
      <c r="D28" s="10"/>
      <c r="E28" s="33"/>
      <c r="F28" s="33"/>
      <c r="G28" s="33"/>
      <c r="H28" s="33"/>
      <c r="I28" s="10"/>
      <c r="J28" s="10"/>
      <c r="K28" s="10"/>
      <c r="L28" s="36"/>
      <c r="M28" s="35">
        <f>""</f>
      </c>
      <c r="N28" s="232" t="s">
        <v>238</v>
      </c>
      <c r="O28" s="233" t="s">
        <v>239</v>
      </c>
      <c r="P28" s="215">
        <v>3</v>
      </c>
      <c r="Q28" s="22">
        <f>""</f>
      </c>
      <c r="R28" s="23">
        <f>""</f>
      </c>
      <c r="S28" s="23">
        <f>""</f>
      </c>
      <c r="T28" s="24">
        <f>""</f>
      </c>
      <c r="U28" s="25">
        <f>""</f>
      </c>
      <c r="V28" s="26">
        <f>""</f>
      </c>
      <c r="W28" s="26">
        <f>""</f>
      </c>
      <c r="X28" s="27">
        <f>""</f>
      </c>
      <c r="Y28" s="1"/>
    </row>
    <row r="29" spans="1:25" ht="13.5" customHeight="1">
      <c r="A29" s="1"/>
      <c r="B29" s="29"/>
      <c r="C29" s="29"/>
      <c r="D29" s="37">
        <f>SUM(D22:D28)</f>
        <v>17</v>
      </c>
      <c r="E29" s="31"/>
      <c r="F29" s="31"/>
      <c r="G29" s="31"/>
      <c r="H29" s="31"/>
      <c r="I29" s="30"/>
      <c r="J29" s="30"/>
      <c r="K29" s="30"/>
      <c r="L29" s="30"/>
      <c r="M29" s="1"/>
      <c r="N29" s="29"/>
      <c r="O29" s="29"/>
      <c r="P29" s="30">
        <f>SUM(P22:P28)</f>
        <v>18</v>
      </c>
      <c r="Q29" s="31"/>
      <c r="R29" s="31"/>
      <c r="S29" s="31"/>
      <c r="T29" s="31"/>
      <c r="U29" s="30"/>
      <c r="V29" s="30"/>
      <c r="W29" s="30"/>
      <c r="X29" s="30"/>
      <c r="Y29" s="1"/>
    </row>
    <row r="30" spans="1:25" ht="13.5" customHeight="1">
      <c r="A30" s="1"/>
      <c r="B30" s="29"/>
      <c r="C30" s="29"/>
      <c r="D30" s="10"/>
      <c r="E30" s="33"/>
      <c r="F30" s="33"/>
      <c r="G30" s="33"/>
      <c r="H30" s="33"/>
      <c r="I30" s="10"/>
      <c r="J30" s="10"/>
      <c r="K30" s="10"/>
      <c r="L30" s="10"/>
      <c r="M30" s="3" t="s">
        <v>49</v>
      </c>
      <c r="N30" s="29"/>
      <c r="O30" s="29"/>
      <c r="P30" s="10"/>
      <c r="Q30" s="33"/>
      <c r="R30" s="33"/>
      <c r="S30" s="33"/>
      <c r="T30" s="33"/>
      <c r="U30" s="10"/>
      <c r="V30" s="10"/>
      <c r="W30" s="10"/>
      <c r="X30" s="10"/>
      <c r="Y30" s="1"/>
    </row>
    <row r="31" spans="1:25" ht="13.5" customHeight="1">
      <c r="A31" s="11" t="s">
        <v>5</v>
      </c>
      <c r="B31" s="17" t="s">
        <v>9</v>
      </c>
      <c r="C31" s="1"/>
      <c r="D31" s="13" t="s">
        <v>10</v>
      </c>
      <c r="E31" s="14" t="s">
        <v>11</v>
      </c>
      <c r="F31" s="15"/>
      <c r="G31" s="15"/>
      <c r="H31" s="16"/>
      <c r="I31" s="17" t="s">
        <v>12</v>
      </c>
      <c r="J31" s="4"/>
      <c r="K31" s="18"/>
      <c r="L31" s="19"/>
      <c r="M31" s="11" t="s">
        <v>5</v>
      </c>
      <c r="N31" s="17" t="s">
        <v>13</v>
      </c>
      <c r="O31" s="1"/>
      <c r="P31" s="13" t="s">
        <v>10</v>
      </c>
      <c r="Q31" s="14" t="s">
        <v>11</v>
      </c>
      <c r="R31" s="15"/>
      <c r="S31" s="15"/>
      <c r="T31" s="16"/>
      <c r="U31" s="17" t="s">
        <v>12</v>
      </c>
      <c r="V31" s="4"/>
      <c r="W31" s="18"/>
      <c r="X31" s="19"/>
      <c r="Y31" s="1"/>
    </row>
    <row r="32" spans="1:25" ht="13.5" customHeight="1">
      <c r="A32" s="21">
        <f>""</f>
      </c>
      <c r="B32" s="225" t="s">
        <v>115</v>
      </c>
      <c r="C32" s="226" t="s">
        <v>50</v>
      </c>
      <c r="D32" s="213">
        <v>3</v>
      </c>
      <c r="E32" s="22">
        <f>""</f>
      </c>
      <c r="F32" s="23">
        <f>""</f>
      </c>
      <c r="G32" s="23">
        <f>""</f>
      </c>
      <c r="H32" s="24">
        <f>""</f>
      </c>
      <c r="I32" s="25">
        <f>""</f>
      </c>
      <c r="J32" s="26">
        <f>""</f>
      </c>
      <c r="K32" s="26">
        <f>""</f>
      </c>
      <c r="L32" s="27">
        <f>""</f>
      </c>
      <c r="M32" s="28">
        <f>""</f>
      </c>
      <c r="N32" s="225" t="s">
        <v>124</v>
      </c>
      <c r="O32" s="228" t="s">
        <v>51</v>
      </c>
      <c r="P32" s="213">
        <v>4</v>
      </c>
      <c r="Q32" s="22">
        <f>""</f>
      </c>
      <c r="R32" s="23">
        <f>""</f>
      </c>
      <c r="S32" s="23">
        <f>""</f>
      </c>
      <c r="T32" s="24">
        <f>""</f>
      </c>
      <c r="U32" s="25">
        <f>""</f>
      </c>
      <c r="V32" s="26">
        <f>""</f>
      </c>
      <c r="W32" s="26">
        <f>""</f>
      </c>
      <c r="X32" s="27">
        <f>""</f>
      </c>
      <c r="Y32" s="1"/>
    </row>
    <row r="33" spans="1:25" ht="13.5" customHeight="1">
      <c r="A33" s="21">
        <f>""</f>
      </c>
      <c r="B33" s="225" t="s">
        <v>116</v>
      </c>
      <c r="C33" s="229" t="s">
        <v>52</v>
      </c>
      <c r="D33" s="213">
        <v>3</v>
      </c>
      <c r="E33" s="22">
        <f>""</f>
      </c>
      <c r="F33" s="23">
        <f>""</f>
      </c>
      <c r="G33" s="23">
        <f>""</f>
      </c>
      <c r="H33" s="24">
        <f>""</f>
      </c>
      <c r="I33" s="25">
        <f>""</f>
      </c>
      <c r="J33" s="26">
        <f>""</f>
      </c>
      <c r="K33" s="26">
        <f>""</f>
      </c>
      <c r="L33" s="27">
        <f>""</f>
      </c>
      <c r="M33" s="28">
        <f>""</f>
      </c>
      <c r="N33" s="225" t="s">
        <v>53</v>
      </c>
      <c r="O33" s="229" t="s">
        <v>54</v>
      </c>
      <c r="P33" s="213">
        <v>1</v>
      </c>
      <c r="Q33" s="22">
        <f>""</f>
      </c>
      <c r="R33" s="23">
        <f>""</f>
      </c>
      <c r="S33" s="23">
        <f>""</f>
      </c>
      <c r="T33" s="24">
        <f>""</f>
      </c>
      <c r="U33" s="25">
        <f>""</f>
      </c>
      <c r="V33" s="26">
        <f>""</f>
      </c>
      <c r="W33" s="26">
        <f>""</f>
      </c>
      <c r="X33" s="27">
        <f>""</f>
      </c>
      <c r="Y33" s="1"/>
    </row>
    <row r="34" spans="1:25" ht="13.5" customHeight="1">
      <c r="A34" s="21">
        <f>""</f>
      </c>
      <c r="B34" s="225" t="s">
        <v>55</v>
      </c>
      <c r="C34" s="229" t="s">
        <v>56</v>
      </c>
      <c r="D34" s="213">
        <v>3</v>
      </c>
      <c r="E34" s="22">
        <f>""</f>
      </c>
      <c r="F34" s="23">
        <f>""</f>
      </c>
      <c r="G34" s="23">
        <f>""</f>
      </c>
      <c r="H34" s="24">
        <f>""</f>
      </c>
      <c r="I34" s="25">
        <f>""</f>
      </c>
      <c r="J34" s="26">
        <f>""</f>
      </c>
      <c r="K34" s="26">
        <f>""</f>
      </c>
      <c r="L34" s="27">
        <f>""</f>
      </c>
      <c r="M34" s="28">
        <f>""</f>
      </c>
      <c r="N34" s="225" t="s">
        <v>57</v>
      </c>
      <c r="O34" s="228" t="s">
        <v>58</v>
      </c>
      <c r="P34" s="213">
        <v>3</v>
      </c>
      <c r="Q34" s="22">
        <f>""</f>
      </c>
      <c r="R34" s="23">
        <f>""</f>
      </c>
      <c r="S34" s="23">
        <f>""</f>
      </c>
      <c r="T34" s="24">
        <f>""</f>
      </c>
      <c r="U34" s="25">
        <f>""</f>
      </c>
      <c r="V34" s="26">
        <f>""</f>
      </c>
      <c r="W34" s="26">
        <f>""</f>
      </c>
      <c r="X34" s="27">
        <f>""</f>
      </c>
      <c r="Y34" s="1"/>
    </row>
    <row r="35" spans="1:25" ht="13.5" customHeight="1">
      <c r="A35" s="21">
        <f>""</f>
      </c>
      <c r="B35" s="225" t="s">
        <v>114</v>
      </c>
      <c r="C35" s="229" t="s">
        <v>59</v>
      </c>
      <c r="D35" s="213">
        <v>3</v>
      </c>
      <c r="E35" s="22">
        <f>""</f>
      </c>
      <c r="F35" s="23">
        <f>""</f>
      </c>
      <c r="G35" s="23">
        <f>""</f>
      </c>
      <c r="H35" s="24">
        <f>""</f>
      </c>
      <c r="I35" s="25">
        <f>""</f>
      </c>
      <c r="J35" s="26">
        <f>""</f>
      </c>
      <c r="K35" s="26">
        <f>""</f>
      </c>
      <c r="L35" s="27">
        <f>""</f>
      </c>
      <c r="M35" s="28">
        <f>""</f>
      </c>
      <c r="N35" s="225" t="s">
        <v>228</v>
      </c>
      <c r="O35" s="228" t="s">
        <v>60</v>
      </c>
      <c r="P35" s="213">
        <v>3</v>
      </c>
      <c r="Q35" s="22">
        <f>""</f>
      </c>
      <c r="R35" s="23">
        <f>""</f>
      </c>
      <c r="S35" s="23">
        <f>""</f>
      </c>
      <c r="T35" s="24">
        <f>""</f>
      </c>
      <c r="U35" s="25">
        <f>""</f>
      </c>
      <c r="V35" s="26">
        <f>""</f>
      </c>
      <c r="W35" s="26">
        <f>""</f>
      </c>
      <c r="X35" s="27">
        <f>""</f>
      </c>
      <c r="Y35" s="1"/>
    </row>
    <row r="36" spans="1:25" ht="13.5" customHeight="1">
      <c r="A36" s="21">
        <f>""</f>
      </c>
      <c r="B36" s="225" t="s">
        <v>61</v>
      </c>
      <c r="C36" s="229" t="s">
        <v>62</v>
      </c>
      <c r="D36" s="213">
        <v>3</v>
      </c>
      <c r="E36" s="22">
        <f>""</f>
      </c>
      <c r="F36" s="23">
        <f>""</f>
      </c>
      <c r="G36" s="23">
        <f>""</f>
      </c>
      <c r="H36" s="24">
        <f>""</f>
      </c>
      <c r="I36" s="25">
        <f>""</f>
      </c>
      <c r="J36" s="26">
        <f>""</f>
      </c>
      <c r="K36" s="26">
        <f>""</f>
      </c>
      <c r="L36" s="27">
        <f>""</f>
      </c>
      <c r="M36" s="28">
        <f>""</f>
      </c>
      <c r="N36" s="227" t="s">
        <v>63</v>
      </c>
      <c r="O36" s="226" t="s">
        <v>220</v>
      </c>
      <c r="P36" s="213">
        <v>3</v>
      </c>
      <c r="Q36" s="22">
        <f>""</f>
      </c>
      <c r="R36" s="23">
        <f>""</f>
      </c>
      <c r="S36" s="23">
        <f>""</f>
      </c>
      <c r="T36" s="24">
        <f>""</f>
      </c>
      <c r="U36" s="25">
        <f>""</f>
      </c>
      <c r="V36" s="26">
        <f>""</f>
      </c>
      <c r="W36" s="26">
        <f>""</f>
      </c>
      <c r="X36" s="27">
        <f>""</f>
      </c>
      <c r="Y36" s="1"/>
    </row>
    <row r="37" spans="1:25" ht="13.5" customHeight="1">
      <c r="A37" s="21">
        <f>""</f>
      </c>
      <c r="B37" s="227" t="s">
        <v>64</v>
      </c>
      <c r="C37" s="228" t="s">
        <v>221</v>
      </c>
      <c r="D37" s="213">
        <v>1</v>
      </c>
      <c r="E37" s="22">
        <f>""</f>
      </c>
      <c r="F37" s="23">
        <f>""</f>
      </c>
      <c r="G37" s="23">
        <f>""</f>
      </c>
      <c r="H37" s="24">
        <f>""</f>
      </c>
      <c r="I37" s="25">
        <f>""</f>
      </c>
      <c r="J37" s="26">
        <f>""</f>
      </c>
      <c r="K37" s="26">
        <f>""</f>
      </c>
      <c r="L37" s="27">
        <f>""</f>
      </c>
      <c r="M37" s="28">
        <f>""</f>
      </c>
      <c r="N37" s="227" t="s">
        <v>63</v>
      </c>
      <c r="O37" s="226" t="s">
        <v>220</v>
      </c>
      <c r="P37" s="213">
        <v>3</v>
      </c>
      <c r="Q37" s="22">
        <f>""</f>
      </c>
      <c r="R37" s="23">
        <f>""</f>
      </c>
      <c r="S37" s="23">
        <f>""</f>
      </c>
      <c r="T37" s="24">
        <f>""</f>
      </c>
      <c r="U37" s="25">
        <f>""</f>
      </c>
      <c r="V37" s="26">
        <f>""</f>
      </c>
      <c r="W37" s="26">
        <f>""</f>
      </c>
      <c r="X37" s="27">
        <f>""</f>
      </c>
      <c r="Y37" s="1"/>
    </row>
    <row r="38" spans="1:25" ht="13.5" customHeight="1">
      <c r="A38" s="1"/>
      <c r="B38" s="29"/>
      <c r="C38" s="29"/>
      <c r="D38" s="30">
        <f>SUM(D32:D37)</f>
        <v>16</v>
      </c>
      <c r="E38" s="31"/>
      <c r="F38" s="31"/>
      <c r="G38" s="31"/>
      <c r="H38" s="31"/>
      <c r="I38" s="30"/>
      <c r="J38" s="30"/>
      <c r="K38" s="30"/>
      <c r="L38" s="30"/>
      <c r="M38" s="1"/>
      <c r="N38" s="29"/>
      <c r="O38" s="29"/>
      <c r="P38" s="30">
        <f>SUM(P32:P37)</f>
        <v>17</v>
      </c>
      <c r="Q38" s="31"/>
      <c r="R38" s="31"/>
      <c r="S38" s="31"/>
      <c r="T38" s="31"/>
      <c r="U38" s="30"/>
      <c r="V38" s="30"/>
      <c r="W38" s="30"/>
      <c r="X38" s="30"/>
      <c r="Y38" s="1"/>
    </row>
    <row r="39" spans="1:25" ht="13.5" customHeight="1">
      <c r="A39" s="1"/>
      <c r="B39" s="29"/>
      <c r="C39" s="29"/>
      <c r="D39" s="10"/>
      <c r="E39" s="33"/>
      <c r="F39" s="33"/>
      <c r="G39" s="33"/>
      <c r="H39" s="33"/>
      <c r="I39" s="10"/>
      <c r="J39" s="10"/>
      <c r="K39" s="10"/>
      <c r="L39" s="10"/>
      <c r="M39" s="3" t="s">
        <v>65</v>
      </c>
      <c r="N39" s="29"/>
      <c r="O39" s="29"/>
      <c r="P39" s="10"/>
      <c r="Q39" s="33"/>
      <c r="R39" s="33"/>
      <c r="S39" s="33"/>
      <c r="T39" s="33"/>
      <c r="U39" s="10"/>
      <c r="V39" s="10"/>
      <c r="W39" s="10"/>
      <c r="X39" s="10"/>
      <c r="Y39" s="1"/>
    </row>
    <row r="40" spans="1:25" ht="13.5" customHeight="1">
      <c r="A40" s="11" t="s">
        <v>5</v>
      </c>
      <c r="B40" s="17" t="s">
        <v>9</v>
      </c>
      <c r="C40" s="1"/>
      <c r="D40" s="13" t="s">
        <v>10</v>
      </c>
      <c r="E40" s="14" t="s">
        <v>11</v>
      </c>
      <c r="F40" s="15"/>
      <c r="G40" s="15"/>
      <c r="H40" s="16"/>
      <c r="I40" s="17" t="s">
        <v>12</v>
      </c>
      <c r="J40" s="4"/>
      <c r="K40" s="18"/>
      <c r="L40" s="19"/>
      <c r="M40" s="11" t="s">
        <v>5</v>
      </c>
      <c r="N40" s="17" t="s">
        <v>13</v>
      </c>
      <c r="O40" s="1"/>
      <c r="P40" s="13" t="s">
        <v>10</v>
      </c>
      <c r="Q40" s="14" t="s">
        <v>11</v>
      </c>
      <c r="R40" s="15"/>
      <c r="S40" s="15"/>
      <c r="T40" s="16"/>
      <c r="U40" s="17" t="s">
        <v>12</v>
      </c>
      <c r="V40" s="4"/>
      <c r="W40" s="18"/>
      <c r="X40" s="19"/>
      <c r="Y40" s="1"/>
    </row>
    <row r="41" spans="1:25" ht="13.5" customHeight="1">
      <c r="A41" s="21">
        <f>""</f>
      </c>
      <c r="B41" s="211" t="s">
        <v>131</v>
      </c>
      <c r="C41" s="226" t="s">
        <v>66</v>
      </c>
      <c r="D41" s="213">
        <v>1</v>
      </c>
      <c r="E41" s="22">
        <f>""</f>
      </c>
      <c r="F41" s="23">
        <f>""</f>
      </c>
      <c r="G41" s="23">
        <f>""</f>
      </c>
      <c r="H41" s="24">
        <f>""</f>
      </c>
      <c r="I41" s="25">
        <f>""</f>
      </c>
      <c r="J41" s="26">
        <f>""</f>
      </c>
      <c r="K41" s="26">
        <f>""</f>
      </c>
      <c r="L41" s="27">
        <f>""</f>
      </c>
      <c r="M41" s="28">
        <f>""</f>
      </c>
      <c r="N41" s="225" t="s">
        <v>67</v>
      </c>
      <c r="O41" s="229" t="s">
        <v>68</v>
      </c>
      <c r="P41" s="213">
        <v>1</v>
      </c>
      <c r="Q41" s="22">
        <f>""</f>
      </c>
      <c r="R41" s="23">
        <f>""</f>
      </c>
      <c r="S41" s="23">
        <f>""</f>
      </c>
      <c r="T41" s="24">
        <f>""</f>
      </c>
      <c r="U41" s="25">
        <f>""</f>
      </c>
      <c r="V41" s="26">
        <f>""</f>
      </c>
      <c r="W41" s="26">
        <f>""</f>
      </c>
      <c r="X41" s="27">
        <f>""</f>
      </c>
      <c r="Y41" s="1"/>
    </row>
    <row r="42" spans="1:25" ht="13.5" customHeight="1">
      <c r="A42" s="21">
        <f>""</f>
      </c>
      <c r="B42" s="211" t="s">
        <v>69</v>
      </c>
      <c r="C42" s="229" t="s">
        <v>70</v>
      </c>
      <c r="D42" s="213">
        <v>1</v>
      </c>
      <c r="E42" s="22">
        <f>""</f>
      </c>
      <c r="F42" s="23">
        <f>""</f>
      </c>
      <c r="G42" s="23">
        <f>""</f>
      </c>
      <c r="H42" s="24">
        <f>""</f>
      </c>
      <c r="I42" s="25">
        <f>""</f>
      </c>
      <c r="J42" s="26">
        <f>""</f>
      </c>
      <c r="K42" s="26">
        <f>""</f>
      </c>
      <c r="L42" s="27">
        <f>""</f>
      </c>
      <c r="M42" s="28">
        <f>""</f>
      </c>
      <c r="N42" s="227" t="s">
        <v>71</v>
      </c>
      <c r="O42" s="226" t="s">
        <v>222</v>
      </c>
      <c r="P42" s="213">
        <v>3</v>
      </c>
      <c r="Q42" s="22">
        <f>""</f>
      </c>
      <c r="R42" s="23">
        <f>""</f>
      </c>
      <c r="S42" s="23">
        <f>""</f>
      </c>
      <c r="T42" s="24">
        <f>""</f>
      </c>
      <c r="U42" s="25">
        <f>""</f>
      </c>
      <c r="V42" s="26">
        <f>""</f>
      </c>
      <c r="W42" s="26">
        <f>""</f>
      </c>
      <c r="X42" s="27">
        <f>""</f>
      </c>
      <c r="Y42" s="1"/>
    </row>
    <row r="43" spans="1:25" ht="13.5" customHeight="1">
      <c r="A43" s="21">
        <f>""</f>
      </c>
      <c r="B43" s="211" t="s">
        <v>130</v>
      </c>
      <c r="C43" s="226" t="s">
        <v>72</v>
      </c>
      <c r="D43" s="213">
        <v>2</v>
      </c>
      <c r="E43" s="22">
        <f>""</f>
      </c>
      <c r="F43" s="23">
        <f>""</f>
      </c>
      <c r="G43" s="23">
        <f>""</f>
      </c>
      <c r="H43" s="24">
        <f>""</f>
      </c>
      <c r="I43" s="25">
        <f>""</f>
      </c>
      <c r="J43" s="26">
        <f>""</f>
      </c>
      <c r="K43" s="26">
        <f>""</f>
      </c>
      <c r="L43" s="27">
        <f>""</f>
      </c>
      <c r="M43" s="28">
        <f>""</f>
      </c>
      <c r="N43" s="227" t="s">
        <v>73</v>
      </c>
      <c r="O43" s="226" t="s">
        <v>223</v>
      </c>
      <c r="P43" s="213">
        <v>3</v>
      </c>
      <c r="Q43" s="22">
        <f>""</f>
      </c>
      <c r="R43" s="23">
        <f>""</f>
      </c>
      <c r="S43" s="23">
        <f>""</f>
      </c>
      <c r="T43" s="24">
        <f>""</f>
      </c>
      <c r="U43" s="25">
        <f>""</f>
      </c>
      <c r="V43" s="26">
        <f>""</f>
      </c>
      <c r="W43" s="26">
        <f>""</f>
      </c>
      <c r="X43" s="27">
        <f>""</f>
      </c>
      <c r="Y43" s="1"/>
    </row>
    <row r="44" spans="1:25" ht="13.5" customHeight="1">
      <c r="A44" s="21">
        <f>""</f>
      </c>
      <c r="B44" s="211" t="s">
        <v>229</v>
      </c>
      <c r="C44" s="228" t="s">
        <v>74</v>
      </c>
      <c r="D44" s="213">
        <v>3</v>
      </c>
      <c r="E44" s="22">
        <f>""</f>
      </c>
      <c r="F44" s="23">
        <f>""</f>
      </c>
      <c r="G44" s="23">
        <f>""</f>
      </c>
      <c r="H44" s="24">
        <f>""</f>
      </c>
      <c r="I44" s="25">
        <f>""</f>
      </c>
      <c r="J44" s="26">
        <f>""</f>
      </c>
      <c r="K44" s="26">
        <f>""</f>
      </c>
      <c r="L44" s="27">
        <f>""</f>
      </c>
      <c r="M44" s="28">
        <f>""</f>
      </c>
      <c r="N44" s="225" t="s">
        <v>244</v>
      </c>
      <c r="O44" s="229" t="s">
        <v>245</v>
      </c>
      <c r="P44" s="213">
        <v>3</v>
      </c>
      <c r="Q44" s="22">
        <f>""</f>
      </c>
      <c r="R44" s="23">
        <f>""</f>
      </c>
      <c r="S44" s="23">
        <f>""</f>
      </c>
      <c r="T44" s="24">
        <f>""</f>
      </c>
      <c r="U44" s="25">
        <f>""</f>
      </c>
      <c r="V44" s="26">
        <f>""</f>
      </c>
      <c r="W44" s="26">
        <f>""</f>
      </c>
      <c r="X44" s="27">
        <f>""</f>
      </c>
      <c r="Y44" s="1"/>
    </row>
    <row r="45" spans="1:25" ht="13.5" customHeight="1">
      <c r="A45" s="21">
        <f>""</f>
      </c>
      <c r="B45" s="227" t="s">
        <v>63</v>
      </c>
      <c r="C45" s="226" t="s">
        <v>220</v>
      </c>
      <c r="D45" s="213">
        <v>3</v>
      </c>
      <c r="E45" s="22">
        <f>""</f>
      </c>
      <c r="F45" s="23">
        <f>""</f>
      </c>
      <c r="G45" s="23">
        <f>""</f>
      </c>
      <c r="H45" s="24">
        <f>""</f>
      </c>
      <c r="I45" s="25">
        <f>""</f>
      </c>
      <c r="J45" s="26">
        <f>""</f>
      </c>
      <c r="K45" s="26">
        <f>""</f>
      </c>
      <c r="L45" s="27">
        <f>""</f>
      </c>
      <c r="M45" s="28">
        <f>""</f>
      </c>
      <c r="N45" s="225" t="s">
        <v>75</v>
      </c>
      <c r="O45" s="229" t="s">
        <v>76</v>
      </c>
      <c r="P45" s="213">
        <v>3</v>
      </c>
      <c r="Q45" s="22">
        <f>""</f>
      </c>
      <c r="R45" s="23">
        <f>""</f>
      </c>
      <c r="S45" s="23">
        <f>""</f>
      </c>
      <c r="T45" s="24">
        <f>""</f>
      </c>
      <c r="U45" s="25">
        <f>""</f>
      </c>
      <c r="V45" s="26">
        <f>""</f>
      </c>
      <c r="W45" s="26">
        <f>""</f>
      </c>
      <c r="X45" s="27">
        <f>""</f>
      </c>
      <c r="Y45" s="1"/>
    </row>
    <row r="46" spans="1:25" ht="13.5" customHeight="1">
      <c r="A46" s="21">
        <f>""</f>
      </c>
      <c r="B46" s="227" t="s">
        <v>63</v>
      </c>
      <c r="C46" s="226" t="s">
        <v>220</v>
      </c>
      <c r="D46" s="213">
        <v>3</v>
      </c>
      <c r="E46" s="22">
        <f>""</f>
      </c>
      <c r="F46" s="23">
        <f>""</f>
      </c>
      <c r="G46" s="23">
        <f>""</f>
      </c>
      <c r="H46" s="24">
        <f>""</f>
      </c>
      <c r="I46" s="25">
        <f>""</f>
      </c>
      <c r="J46" s="26">
        <f>""</f>
      </c>
      <c r="K46" s="26">
        <f>""</f>
      </c>
      <c r="L46" s="27">
        <f>""</f>
      </c>
      <c r="M46" s="216">
        <f>""</f>
      </c>
      <c r="N46" s="217"/>
      <c r="O46" s="218"/>
      <c r="P46" s="219"/>
      <c r="Q46" s="220"/>
      <c r="R46" s="220"/>
      <c r="S46" s="220"/>
      <c r="T46" s="220"/>
      <c r="U46" s="221"/>
      <c r="V46" s="221"/>
      <c r="W46" s="221"/>
      <c r="X46" s="221"/>
      <c r="Y46" s="1"/>
    </row>
    <row r="47" spans="1:25" ht="13.5" customHeight="1">
      <c r="A47" s="1"/>
      <c r="B47" s="1"/>
      <c r="C47" s="1"/>
      <c r="D47" s="30">
        <f>SUM(D41:D46)</f>
        <v>13</v>
      </c>
      <c r="E47" s="31"/>
      <c r="F47" s="31"/>
      <c r="G47" s="31"/>
      <c r="H47" s="31"/>
      <c r="I47" s="30"/>
      <c r="J47" s="30"/>
      <c r="K47" s="30"/>
      <c r="L47" s="30"/>
      <c r="M47" s="1"/>
      <c r="N47" s="29"/>
      <c r="O47" s="29"/>
      <c r="P47" s="37">
        <f>SUM(P41:P46)</f>
        <v>13</v>
      </c>
      <c r="Q47" s="31"/>
      <c r="R47" s="31"/>
      <c r="S47" s="31"/>
      <c r="T47" s="31"/>
      <c r="U47" s="30"/>
      <c r="V47" s="30"/>
      <c r="W47" s="30"/>
      <c r="X47" s="30"/>
      <c r="Y47" s="1"/>
    </row>
    <row r="48" spans="1:25" ht="13.5" customHeight="1" thickBot="1">
      <c r="A48" s="4"/>
      <c r="B48" s="38"/>
      <c r="C48" s="38"/>
      <c r="D48" s="39"/>
      <c r="E48" s="40"/>
      <c r="F48" s="40"/>
      <c r="G48" s="40"/>
      <c r="H48" s="40"/>
      <c r="I48" s="40"/>
      <c r="J48" s="40"/>
      <c r="K48" s="40"/>
      <c r="L48" s="40"/>
      <c r="M48" s="4"/>
      <c r="N48" s="4"/>
      <c r="O48" s="4"/>
      <c r="P48" s="4"/>
      <c r="Q48" s="4"/>
      <c r="R48" s="4"/>
      <c r="S48" s="4"/>
      <c r="T48" s="4"/>
      <c r="U48" s="4"/>
      <c r="V48" s="4"/>
      <c r="W48" s="4"/>
      <c r="X48" s="4"/>
      <c r="Y48" s="4"/>
    </row>
    <row r="49" spans="1:25" ht="13.5" customHeight="1">
      <c r="A49" s="4"/>
      <c r="B49" s="41" t="s">
        <v>224</v>
      </c>
      <c r="C49" s="4"/>
      <c r="D49" s="42"/>
      <c r="E49" s="42"/>
      <c r="F49" s="42"/>
      <c r="G49" s="42"/>
      <c r="H49" s="42"/>
      <c r="I49" s="42"/>
      <c r="J49" s="42"/>
      <c r="K49" s="42"/>
      <c r="L49" s="42"/>
      <c r="M49" s="4"/>
      <c r="N49" s="4"/>
      <c r="O49" s="4"/>
      <c r="P49" s="4"/>
      <c r="Q49" s="4"/>
      <c r="R49" s="4"/>
      <c r="S49" s="4"/>
      <c r="T49" s="4"/>
      <c r="U49" s="4"/>
      <c r="V49" s="4"/>
      <c r="W49" s="4"/>
      <c r="X49" s="4"/>
      <c r="Y49" s="4"/>
    </row>
    <row r="50" spans="1:25" ht="13.5" customHeight="1">
      <c r="A50" s="4"/>
      <c r="B50" s="43" t="s">
        <v>77</v>
      </c>
      <c r="C50" s="4"/>
      <c r="D50" s="4"/>
      <c r="E50" s="4"/>
      <c r="F50" s="4"/>
      <c r="G50" s="4"/>
      <c r="H50" s="4"/>
      <c r="I50" s="4"/>
      <c r="J50" s="4"/>
      <c r="K50" s="4"/>
      <c r="L50" s="4"/>
      <c r="M50" s="4"/>
      <c r="N50" s="4"/>
      <c r="O50" s="4"/>
      <c r="P50" s="4"/>
      <c r="Q50" s="4"/>
      <c r="R50" s="4"/>
      <c r="S50" s="4"/>
      <c r="T50" s="4"/>
      <c r="U50" s="4"/>
      <c r="V50" s="4"/>
      <c r="W50" s="4"/>
      <c r="X50" s="4"/>
      <c r="Y50" s="4"/>
    </row>
    <row r="51" spans="1:25" ht="13.5" customHeight="1">
      <c r="A51" s="4"/>
      <c r="B51" s="44" t="s">
        <v>225</v>
      </c>
      <c r="C51" s="4"/>
      <c r="D51" s="4"/>
      <c r="E51" s="4"/>
      <c r="F51" s="4"/>
      <c r="G51" s="4"/>
      <c r="H51" s="4"/>
      <c r="I51" s="4"/>
      <c r="J51" s="4"/>
      <c r="K51" s="4"/>
      <c r="L51" s="4"/>
      <c r="M51" s="4"/>
      <c r="N51" s="4"/>
      <c r="O51" s="45" t="s">
        <v>240</v>
      </c>
      <c r="P51" s="4"/>
      <c r="Q51" s="4"/>
      <c r="R51" s="4"/>
      <c r="S51" s="4"/>
      <c r="T51" s="4"/>
      <c r="U51" s="4"/>
      <c r="V51" s="4"/>
      <c r="W51" s="4"/>
      <c r="X51" s="4"/>
      <c r="Y51" s="4"/>
    </row>
    <row r="52" spans="1:25" ht="13.5" customHeight="1">
      <c r="A52" s="4"/>
      <c r="B52" s="4"/>
      <c r="C52" s="4"/>
      <c r="D52" s="4"/>
      <c r="E52" s="4"/>
      <c r="F52" s="4"/>
      <c r="G52" s="4"/>
      <c r="H52" s="4"/>
      <c r="I52" s="4"/>
      <c r="J52" s="4"/>
      <c r="K52" s="4"/>
      <c r="L52" s="4"/>
      <c r="M52" s="4"/>
      <c r="N52" s="4"/>
      <c r="O52" s="4"/>
      <c r="P52" s="4"/>
      <c r="Q52" s="4"/>
      <c r="R52" s="4"/>
      <c r="S52" s="4"/>
      <c r="T52" s="4"/>
      <c r="U52" s="4"/>
      <c r="V52" s="4"/>
      <c r="W52" s="4"/>
      <c r="X52" s="4"/>
      <c r="Y52" s="4"/>
    </row>
    <row r="53" spans="1:25" ht="12.75">
      <c r="A53" s="4"/>
      <c r="B53" s="4"/>
      <c r="C53" s="4"/>
      <c r="D53" s="4"/>
      <c r="E53" s="4"/>
      <c r="F53" s="4"/>
      <c r="G53" s="4"/>
      <c r="H53" s="4"/>
      <c r="I53" s="4"/>
      <c r="J53" s="4"/>
      <c r="K53" s="4"/>
      <c r="L53" s="4"/>
      <c r="M53" s="4"/>
      <c r="N53" s="4"/>
      <c r="O53" s="4"/>
      <c r="P53" s="4"/>
      <c r="Q53" s="4"/>
      <c r="R53" s="4"/>
      <c r="S53" s="4"/>
      <c r="T53" s="4"/>
      <c r="U53" s="4"/>
      <c r="V53" s="4"/>
      <c r="W53" s="4"/>
      <c r="X53" s="4"/>
      <c r="Y53" s="4"/>
    </row>
    <row r="54" spans="1:25" ht="12.75">
      <c r="A54" s="4"/>
      <c r="B54" s="4"/>
      <c r="C54" s="4"/>
      <c r="D54" s="4"/>
      <c r="E54" s="4"/>
      <c r="F54" s="4"/>
      <c r="G54" s="4"/>
      <c r="H54" s="4"/>
      <c r="I54" s="4"/>
      <c r="J54" s="4"/>
      <c r="K54" s="4"/>
      <c r="L54" s="4"/>
      <c r="M54" s="4"/>
      <c r="N54" s="4"/>
      <c r="O54" s="4"/>
      <c r="P54" s="4"/>
      <c r="Q54" s="4"/>
      <c r="R54" s="4"/>
      <c r="S54" s="4"/>
      <c r="T54" s="4"/>
      <c r="U54" s="4"/>
      <c r="V54" s="4"/>
      <c r="W54" s="4"/>
      <c r="X54" s="4"/>
      <c r="Y54" s="4"/>
    </row>
    <row r="55" spans="1:25" ht="12.75">
      <c r="A55" s="4"/>
      <c r="B55" s="4"/>
      <c r="C55" s="4"/>
      <c r="D55" s="4"/>
      <c r="E55" s="4"/>
      <c r="F55" s="4"/>
      <c r="G55" s="4"/>
      <c r="H55" s="4"/>
      <c r="I55" s="4"/>
      <c r="J55" s="4"/>
      <c r="K55" s="4"/>
      <c r="L55" s="4"/>
      <c r="M55" s="4"/>
      <c r="N55" s="4"/>
      <c r="O55" s="4"/>
      <c r="P55" s="4"/>
      <c r="Q55" s="4"/>
      <c r="R55" s="4"/>
      <c r="S55" s="4"/>
      <c r="T55" s="4"/>
      <c r="U55" s="4"/>
      <c r="V55" s="4"/>
      <c r="W55" s="4"/>
      <c r="X55" s="4"/>
      <c r="Y55" s="4"/>
    </row>
    <row r="56" spans="1:25" ht="12.75">
      <c r="A56" s="4"/>
      <c r="B56" s="4"/>
      <c r="C56" s="4"/>
      <c r="D56" s="4"/>
      <c r="E56" s="4"/>
      <c r="F56" s="4"/>
      <c r="G56" s="4"/>
      <c r="H56" s="4"/>
      <c r="I56" s="4"/>
      <c r="J56" s="4"/>
      <c r="K56" s="4"/>
      <c r="L56" s="4"/>
      <c r="M56" s="4"/>
      <c r="N56" s="4"/>
      <c r="O56" s="4"/>
      <c r="P56" s="4"/>
      <c r="Q56" s="4"/>
      <c r="R56" s="4"/>
      <c r="S56" s="4"/>
      <c r="T56" s="4"/>
      <c r="U56" s="4"/>
      <c r="V56" s="4"/>
      <c r="W56" s="4"/>
      <c r="X56" s="4"/>
      <c r="Y56" s="4"/>
    </row>
    <row r="57" spans="1:25" ht="12.75">
      <c r="A57" s="4"/>
      <c r="B57" s="4"/>
      <c r="C57" s="4"/>
      <c r="D57" s="4"/>
      <c r="E57" s="4"/>
      <c r="F57" s="4"/>
      <c r="G57" s="4"/>
      <c r="H57" s="4"/>
      <c r="I57" s="4"/>
      <c r="J57" s="4"/>
      <c r="K57" s="4"/>
      <c r="L57" s="4"/>
      <c r="M57" s="4"/>
      <c r="N57" s="4"/>
      <c r="O57" s="4"/>
      <c r="P57" s="4"/>
      <c r="Q57" s="4"/>
      <c r="R57" s="4"/>
      <c r="S57" s="4"/>
      <c r="T57" s="4"/>
      <c r="U57" s="4"/>
      <c r="V57" s="4"/>
      <c r="W57" s="4"/>
      <c r="X57" s="4"/>
      <c r="Y57" s="4"/>
    </row>
    <row r="58" spans="1:25" ht="12.75">
      <c r="A58" s="4"/>
      <c r="B58" s="4"/>
      <c r="C58" s="4"/>
      <c r="D58" s="4"/>
      <c r="E58" s="4"/>
      <c r="F58" s="4"/>
      <c r="G58" s="4"/>
      <c r="H58" s="4"/>
      <c r="I58" s="4"/>
      <c r="J58" s="4"/>
      <c r="K58" s="4"/>
      <c r="L58" s="4"/>
      <c r="M58" s="4"/>
      <c r="N58" s="4"/>
      <c r="O58" s="4"/>
      <c r="P58" s="4"/>
      <c r="Q58" s="4"/>
      <c r="R58" s="4"/>
      <c r="S58" s="4"/>
      <c r="T58" s="4"/>
      <c r="U58" s="4"/>
      <c r="V58" s="4"/>
      <c r="W58" s="4"/>
      <c r="X58" s="4"/>
      <c r="Y58" s="4"/>
    </row>
    <row r="59" spans="1:25" ht="12.75">
      <c r="A59" s="4"/>
      <c r="B59" s="4"/>
      <c r="C59" s="4"/>
      <c r="D59" s="4"/>
      <c r="E59" s="4"/>
      <c r="F59" s="4"/>
      <c r="G59" s="4"/>
      <c r="H59" s="4"/>
      <c r="I59" s="4"/>
      <c r="J59" s="4"/>
      <c r="K59" s="4"/>
      <c r="L59" s="4"/>
      <c r="M59" s="4"/>
      <c r="N59" s="4"/>
      <c r="O59" s="4"/>
      <c r="P59" s="4"/>
      <c r="Q59" s="4"/>
      <c r="R59" s="4"/>
      <c r="S59" s="4"/>
      <c r="T59" s="4"/>
      <c r="U59" s="4"/>
      <c r="V59" s="4"/>
      <c r="W59" s="4"/>
      <c r="X59" s="4"/>
      <c r="Y59" s="4"/>
    </row>
    <row r="60" spans="1:25" ht="12.75">
      <c r="A60" s="4"/>
      <c r="B60" s="4"/>
      <c r="C60" s="4"/>
      <c r="D60" s="4"/>
      <c r="E60" s="4"/>
      <c r="F60" s="4"/>
      <c r="G60" s="4"/>
      <c r="H60" s="4"/>
      <c r="I60" s="4"/>
      <c r="J60" s="4"/>
      <c r="K60" s="4"/>
      <c r="L60" s="4"/>
      <c r="M60" s="4"/>
      <c r="N60" s="4"/>
      <c r="O60" s="4"/>
      <c r="P60" s="4"/>
      <c r="Q60" s="4"/>
      <c r="R60" s="4"/>
      <c r="S60" s="4"/>
      <c r="T60" s="4"/>
      <c r="U60" s="4"/>
      <c r="V60" s="4"/>
      <c r="W60" s="4"/>
      <c r="X60" s="4"/>
      <c r="Y60" s="4"/>
    </row>
    <row r="61" spans="1:25" ht="12.75">
      <c r="A61" s="4"/>
      <c r="B61" s="4"/>
      <c r="C61" s="4"/>
      <c r="D61" s="4"/>
      <c r="E61" s="4"/>
      <c r="F61" s="4"/>
      <c r="G61" s="4"/>
      <c r="H61" s="4"/>
      <c r="I61" s="4"/>
      <c r="J61" s="4"/>
      <c r="K61" s="4"/>
      <c r="L61" s="4"/>
      <c r="M61" s="4"/>
      <c r="N61" s="4"/>
      <c r="O61" s="4"/>
      <c r="P61" s="4"/>
      <c r="Q61" s="4"/>
      <c r="R61" s="4"/>
      <c r="S61" s="4"/>
      <c r="T61" s="4"/>
      <c r="U61" s="4"/>
      <c r="V61" s="4"/>
      <c r="W61" s="4"/>
      <c r="X61" s="4"/>
      <c r="Y61" s="4"/>
    </row>
  </sheetData>
  <sheetProtection password="DCA3" sheet="1" objects="1" scenarios="1"/>
  <mergeCells count="6">
    <mergeCell ref="B11:C11"/>
    <mergeCell ref="N11:O11"/>
    <mergeCell ref="P2:Y2"/>
    <mergeCell ref="A5:Y8"/>
    <mergeCell ref="B10:C10"/>
    <mergeCell ref="N10:O10"/>
  </mergeCells>
  <conditionalFormatting sqref="B14:B18 B22:B26 N14:N18 N22:N26 N32:N37 N41:N45 B32:B37 B41:B46">
    <cfRule type="expression" priority="1" dxfId="0" stopIfTrue="1">
      <formula>$C$2=H14</formula>
    </cfRule>
    <cfRule type="expression" priority="2" dxfId="1" stopIfTrue="1">
      <formula>""=L14</formula>
    </cfRule>
  </conditionalFormatting>
  <conditionalFormatting sqref="C14:C18 C22:C26 O14:O18 O22:O26 O32:O37 O41:O45 C32:C37 C41:C46">
    <cfRule type="expression" priority="3" dxfId="0" stopIfTrue="1">
      <formula>$C$2=H14</formula>
    </cfRule>
    <cfRule type="expression" priority="4" dxfId="1" stopIfTrue="1">
      <formula>""=L14</formula>
    </cfRule>
  </conditionalFormatting>
  <conditionalFormatting sqref="N27">
    <cfRule type="expression" priority="5" dxfId="0" stopIfTrue="1">
      <formula>$C$2=T27</formula>
    </cfRule>
    <cfRule type="expression" priority="6" dxfId="1" stopIfTrue="1">
      <formula>AND(""=X27,""=X28)</formula>
    </cfRule>
  </conditionalFormatting>
  <conditionalFormatting sqref="N28">
    <cfRule type="expression" priority="7" dxfId="0" stopIfTrue="1">
      <formula>$C$2=T28</formula>
    </cfRule>
    <cfRule type="expression" priority="8" dxfId="1" stopIfTrue="1">
      <formula>AND(""=X27,""=X28)</formula>
    </cfRule>
  </conditionalFormatting>
  <conditionalFormatting sqref="O27">
    <cfRule type="expression" priority="9" dxfId="0" stopIfTrue="1">
      <formula>$C$2=T27</formula>
    </cfRule>
    <cfRule type="expression" priority="10" dxfId="1" stopIfTrue="1">
      <formula>AND(""=X27,""=X28)</formula>
    </cfRule>
  </conditionalFormatting>
  <conditionalFormatting sqref="O28">
    <cfRule type="expression" priority="11" dxfId="0" stopIfTrue="1">
      <formula>$C$2=T28</formula>
    </cfRule>
    <cfRule type="expression" priority="12" dxfId="1" stopIfTrue="1">
      <formula>AND(""=X27,""=X28)</formula>
    </cfRule>
  </conditionalFormatting>
  <printOptions/>
  <pageMargins left="0" right="0" top="0.5" bottom="0.2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S44"/>
  <sheetViews>
    <sheetView workbookViewId="0" topLeftCell="A1">
      <selection activeCell="E3" sqref="E3"/>
    </sheetView>
  </sheetViews>
  <sheetFormatPr defaultColWidth="9.140625" defaultRowHeight="12.75"/>
  <cols>
    <col min="1" max="20" width="6.7109375" style="0" customWidth="1"/>
  </cols>
  <sheetData>
    <row r="1" spans="3:14" ht="13.5" thickBot="1">
      <c r="C1" t="s">
        <v>78</v>
      </c>
      <c r="I1" s="46" t="s">
        <v>79</v>
      </c>
      <c r="N1">
        <f>'BASIC Grade'!P2</f>
      </c>
    </row>
    <row r="2" spans="3:13" ht="13.5" thickBot="1">
      <c r="C2" t="s">
        <v>80</v>
      </c>
      <c r="G2" s="236" t="s">
        <v>81</v>
      </c>
      <c r="H2" s="237"/>
      <c r="I2" s="237"/>
      <c r="J2" s="237"/>
      <c r="K2" s="238"/>
      <c r="M2" t="s">
        <v>82</v>
      </c>
    </row>
    <row r="3" spans="1:14" ht="13.5" thickBot="1">
      <c r="A3" s="241">
        <f ca="1">TODAY()</f>
        <v>38222</v>
      </c>
      <c r="B3" s="263"/>
      <c r="H3" s="264" t="s">
        <v>242</v>
      </c>
      <c r="I3" s="265"/>
      <c r="J3" s="266"/>
      <c r="N3" s="47" t="s">
        <v>83</v>
      </c>
    </row>
    <row r="4" spans="2:14" ht="14.25">
      <c r="B4" s="48">
        <f>IF(AND(NOT(B7=""),NOT(B8=""),C7=""),"ggg","")</f>
      </c>
      <c r="I4" s="49" t="s">
        <v>84</v>
      </c>
      <c r="N4" s="48">
        <f>IF(AND(NOT(N7=""),NOT(N8=""),O7=""),"ggg","")</f>
      </c>
    </row>
    <row r="5" spans="1:17" ht="12.75">
      <c r="A5" s="50" t="s">
        <v>85</v>
      </c>
      <c r="B5" s="253" t="s">
        <v>14</v>
      </c>
      <c r="C5" s="254"/>
      <c r="D5" s="51" t="s">
        <v>86</v>
      </c>
      <c r="E5" s="47"/>
      <c r="H5" s="52" t="s">
        <v>87</v>
      </c>
      <c r="I5" t="s">
        <v>88</v>
      </c>
      <c r="N5" s="253" t="s">
        <v>22</v>
      </c>
      <c r="O5" s="254"/>
      <c r="Q5" s="53"/>
    </row>
    <row r="6" spans="1:17" ht="12.75">
      <c r="A6" t="s">
        <v>89</v>
      </c>
      <c r="B6" s="249" t="s">
        <v>90</v>
      </c>
      <c r="C6" s="250"/>
      <c r="D6" s="51" t="s">
        <v>91</v>
      </c>
      <c r="E6" s="47"/>
      <c r="H6" s="54" t="s">
        <v>92</v>
      </c>
      <c r="I6" t="s">
        <v>93</v>
      </c>
      <c r="N6" s="249" t="s">
        <v>23</v>
      </c>
      <c r="O6" s="250"/>
      <c r="Q6" s="55"/>
    </row>
    <row r="7" spans="2:17" ht="14.25">
      <c r="B7" s="56">
        <f>'BASIC Grade'!H14</f>
      </c>
      <c r="C7" s="57">
        <f>'BASIC Grade'!L14</f>
      </c>
      <c r="D7" s="58">
        <f>IF(OR(C7="A",C7="B",C7="C",C7="S"),"J","")</f>
      </c>
      <c r="H7" s="59" t="s">
        <v>94</v>
      </c>
      <c r="I7" t="s">
        <v>95</v>
      </c>
      <c r="N7" s="56">
        <f>'BASIC Grade'!H16</f>
      </c>
      <c r="O7" s="57">
        <f>'BASIC Grade'!L16</f>
      </c>
      <c r="P7" s="58">
        <f>IF(OR(O7="A",O7="B",O7="C",O7="S"),"J","")</f>
      </c>
      <c r="Q7" s="60"/>
    </row>
    <row r="8" spans="2:17" ht="12.75">
      <c r="B8" s="61"/>
      <c r="C8" s="62" t="s">
        <v>96</v>
      </c>
      <c r="N8" s="61"/>
      <c r="O8" s="62" t="s">
        <v>96</v>
      </c>
      <c r="Q8" s="63"/>
    </row>
    <row r="9" spans="5:17" ht="14.25">
      <c r="E9" s="48">
        <f>IF(AND(NOT(E12=""),NOT(E13=""),F12=""),"ggg","")</f>
      </c>
      <c r="I9" s="62"/>
      <c r="J9" s="62"/>
      <c r="K9" s="48">
        <f>IF(AND(NOT(K12=""),NOT(K13=""),L12=""),"ggg","")</f>
      </c>
      <c r="N9" s="48">
        <f>IF(AND(NOT(N12=""),NOT(N13=""),O12=""),"ggg","")</f>
      </c>
      <c r="O9" s="62"/>
      <c r="Q9" s="64"/>
    </row>
    <row r="10" spans="1:15" ht="12.75">
      <c r="A10" s="50" t="s">
        <v>85</v>
      </c>
      <c r="E10" s="253" t="s">
        <v>16</v>
      </c>
      <c r="F10" s="254"/>
      <c r="I10" s="62"/>
      <c r="J10" s="62"/>
      <c r="K10" s="253" t="s">
        <v>26</v>
      </c>
      <c r="L10" s="254"/>
      <c r="N10" s="253" t="s">
        <v>24</v>
      </c>
      <c r="O10" s="254"/>
    </row>
    <row r="11" spans="1:17" ht="12.75">
      <c r="A11" t="s">
        <v>97</v>
      </c>
      <c r="E11" s="249" t="s">
        <v>98</v>
      </c>
      <c r="F11" s="250"/>
      <c r="I11" s="62"/>
      <c r="J11" s="62"/>
      <c r="K11" s="249" t="s">
        <v>99</v>
      </c>
      <c r="L11" s="250"/>
      <c r="N11" s="249" t="s">
        <v>25</v>
      </c>
      <c r="O11" s="250"/>
      <c r="Q11" s="53"/>
    </row>
    <row r="12" spans="5:17" ht="12.75">
      <c r="E12" s="56">
        <f>'BASIC Grade'!T14</f>
      </c>
      <c r="F12" s="57">
        <f>'BASIC Grade'!X14</f>
      </c>
      <c r="G12" s="58">
        <f>IF(OR(F12="A",F12="B",F12="C",F12="S"),"J","")</f>
      </c>
      <c r="I12" s="62"/>
      <c r="J12" s="62"/>
      <c r="K12" s="56">
        <f>'BASIC Grade'!T17</f>
      </c>
      <c r="L12" s="57">
        <f>'BASIC Grade'!X17</f>
      </c>
      <c r="M12" s="58">
        <f>IF(OR(L12="A",L12="B",L12="C",L12="D",L12="S"),"J","")</f>
      </c>
      <c r="N12" s="56">
        <f>'BASIC Grade'!T16</f>
      </c>
      <c r="O12" s="57">
        <f>'BASIC Grade'!X16</f>
      </c>
      <c r="P12" s="58">
        <f>IF(OR(O12="A",O12="B",O12="C",O12="S"),"J","")</f>
      </c>
      <c r="Q12" s="53"/>
    </row>
    <row r="13" spans="5:15" ht="12.75">
      <c r="E13" s="61"/>
      <c r="F13" s="62" t="s">
        <v>96</v>
      </c>
      <c r="I13" s="62"/>
      <c r="J13" s="62"/>
      <c r="K13" s="65">
        <f>IF(AND(OR(NOT(N7=""),NOT(P7="")),L12=""),"y","")</f>
      </c>
      <c r="N13" s="65">
        <f>IF(AND(OR(NOT(N7=""),NOT(P7="")),O12=""),"y","")</f>
      </c>
      <c r="O13" s="62" t="s">
        <v>96</v>
      </c>
    </row>
    <row r="14" spans="1:15" ht="14.25">
      <c r="A14" s="62"/>
      <c r="B14" s="48">
        <f>IF(AND(NOT(B17=""),NOT(B18=""),C17=""),"ggg","")</f>
      </c>
      <c r="C14" s="62"/>
      <c r="D14" s="62"/>
      <c r="E14" s="48">
        <f>IF(AND(NOT(E17=""),NOT(E18=""),F17=""),"ggg","")</f>
      </c>
      <c r="H14" s="48">
        <f>IF(AND(NOT(H17=""),NOT(H18=""),I17=""),"ggg","")</f>
      </c>
      <c r="I14" s="62"/>
      <c r="J14" s="62"/>
      <c r="K14" s="48">
        <f>IF(AND(NOT(K17=""),NOT(K18=""),L17=""),"ggg","")</f>
      </c>
      <c r="N14" s="48">
        <f>IF(AND(NOT(N17=""),NOT(N18=""),O17=""),"ggg","")</f>
      </c>
      <c r="O14" s="62"/>
    </row>
    <row r="15" spans="1:15" ht="12.75">
      <c r="A15" s="50" t="s">
        <v>100</v>
      </c>
      <c r="B15" s="253" t="s">
        <v>101</v>
      </c>
      <c r="C15" s="254"/>
      <c r="D15" s="62"/>
      <c r="E15" s="253" t="s">
        <v>102</v>
      </c>
      <c r="F15" s="254"/>
      <c r="H15" s="253" t="s">
        <v>36</v>
      </c>
      <c r="I15" s="254"/>
      <c r="J15" s="62"/>
      <c r="K15" s="253" t="s">
        <v>103</v>
      </c>
      <c r="L15" s="254"/>
      <c r="N15" s="253" t="s">
        <v>40</v>
      </c>
      <c r="O15" s="254"/>
    </row>
    <row r="16" spans="1:15" ht="12.75">
      <c r="A16" t="s">
        <v>89</v>
      </c>
      <c r="B16" s="249" t="s">
        <v>104</v>
      </c>
      <c r="C16" s="250"/>
      <c r="D16" s="62"/>
      <c r="E16" s="261" t="s">
        <v>105</v>
      </c>
      <c r="F16" s="262"/>
      <c r="H16" s="249" t="s">
        <v>106</v>
      </c>
      <c r="I16" s="250"/>
      <c r="J16" s="62"/>
      <c r="K16" s="249" t="s">
        <v>107</v>
      </c>
      <c r="L16" s="250"/>
      <c r="N16" s="249" t="s">
        <v>108</v>
      </c>
      <c r="O16" s="250"/>
    </row>
    <row r="17" spans="2:16" ht="12.75">
      <c r="B17" s="56">
        <f>'BASIC Grade'!H23</f>
      </c>
      <c r="C17" s="57">
        <f>'BASIC Grade'!L23</f>
      </c>
      <c r="D17" s="58">
        <f>IF(OR(C17="A",C17="B",C17="C",C17="S"),"J","")</f>
      </c>
      <c r="E17" s="56">
        <f>'BASIC Grade'!H22</f>
      </c>
      <c r="F17" s="57">
        <f>'BASIC Grade'!L22</f>
      </c>
      <c r="G17" s="58">
        <f>IF(OR(F17="A",F17="B",F17="C",F17="S"),"J","")</f>
      </c>
      <c r="H17" s="56">
        <f>'BASIC Grade'!H24</f>
      </c>
      <c r="I17" s="57">
        <f>'BASIC Grade'!L24</f>
      </c>
      <c r="J17" s="58">
        <f>IF(OR(I17="A",I17="B",I17="C",I17="S"),"J","")</f>
      </c>
      <c r="K17" s="56">
        <f>'BASIC Grade'!H26</f>
      </c>
      <c r="L17" s="57">
        <f>'BASIC Grade'!L26</f>
      </c>
      <c r="M17" s="58">
        <f>IF(OR(L17="A",L17="B",L17="C",L17="S"),"J","")</f>
      </c>
      <c r="N17" s="56">
        <f>'BASIC Grade'!H25</f>
      </c>
      <c r="O17" s="57">
        <f>'BASIC Grade'!L25</f>
      </c>
      <c r="P17" s="58">
        <f>IF(OR(O17="A",O17="B",O17="C",O17="S"),"J","")</f>
      </c>
    </row>
    <row r="18" spans="2:16" ht="12.75">
      <c r="B18" s="66">
        <f>IF(AND(OR(NOT(B7=""),NOT(D7="")),OR(NOT(E12=""),NOT(G12="")),C17=""),"y","")</f>
      </c>
      <c r="C18" s="62" t="s">
        <v>96</v>
      </c>
      <c r="D18" s="62"/>
      <c r="E18" s="65">
        <f>IF(AND(OR(NOT(E12=""),NOT(G12="")),F17=""),"y","")</f>
      </c>
      <c r="F18" s="62" t="s">
        <v>96</v>
      </c>
      <c r="H18" s="65">
        <f>IF(AND(OR(NOT(N12=""),NOT(P12="")),I17=""),"y","")</f>
      </c>
      <c r="I18" s="62" t="s">
        <v>96</v>
      </c>
      <c r="J18" s="62"/>
      <c r="K18" s="65">
        <f>IF(AND(OR(NOT(K12=""),NOT(M12="")),L17=""),"y","")</f>
      </c>
      <c r="L18" t="s">
        <v>96</v>
      </c>
      <c r="N18" s="65">
        <f>IF(AND(OR(NOT(N12=""),NOT(P12="")),O17=""),"y","")</f>
      </c>
      <c r="P18" s="58">
        <f>IF(OR(O18="A",O18="B",O18="C",O18="D",O18="S"),"J","")</f>
      </c>
    </row>
    <row r="19" spans="2:17" ht="15" thickBot="1">
      <c r="B19" s="48">
        <f>IF(AND(NOT(B22=""),NOT(B23=""),C22=""),"ggg","")</f>
      </c>
      <c r="D19" s="62"/>
      <c r="E19" s="48">
        <f>IF(AND(NOT(E22=""),NOT(E23=""),F22=""),"ggg","")</f>
      </c>
      <c r="F19" s="62"/>
      <c r="H19" s="48">
        <f>IF(AND(NOT(H22=""),NOT(H23=""),I22=""),"ggg","")</f>
      </c>
      <c r="J19" s="62"/>
      <c r="K19" s="48">
        <f>IF(AND(NOT(K22=""),NOT(K23=""),L22=""),"ggg","")</f>
      </c>
      <c r="N19" s="48">
        <f>IF(AND(NOT(N22=""),NOT(N23=""),O22=""),"ggg","")</f>
      </c>
      <c r="Q19" s="48">
        <f>IF(AND(NOT(Q22=""),NOT(Q23=""),R22=""),"ggg","")</f>
      </c>
    </row>
    <row r="20" spans="1:18" ht="12.75">
      <c r="A20" s="50" t="s">
        <v>100</v>
      </c>
      <c r="B20" s="253" t="s">
        <v>31</v>
      </c>
      <c r="C20" s="254"/>
      <c r="D20" s="62"/>
      <c r="E20" s="251" t="s">
        <v>34</v>
      </c>
      <c r="F20" s="252"/>
      <c r="G20" s="62"/>
      <c r="H20" s="253" t="s">
        <v>38</v>
      </c>
      <c r="I20" s="254"/>
      <c r="J20" s="62"/>
      <c r="K20" s="255" t="s">
        <v>42</v>
      </c>
      <c r="L20" s="256"/>
      <c r="N20" s="253" t="s">
        <v>44</v>
      </c>
      <c r="O20" s="254"/>
      <c r="Q20" s="255" t="s">
        <v>48</v>
      </c>
      <c r="R20" s="256"/>
    </row>
    <row r="21" spans="1:18" ht="12.75">
      <c r="A21" t="s">
        <v>97</v>
      </c>
      <c r="B21" s="249" t="s">
        <v>109</v>
      </c>
      <c r="C21" s="250"/>
      <c r="D21" s="62"/>
      <c r="E21" s="239" t="s">
        <v>110</v>
      </c>
      <c r="F21" s="240"/>
      <c r="G21" s="62"/>
      <c r="H21" s="249" t="s">
        <v>111</v>
      </c>
      <c r="I21" s="250"/>
      <c r="J21" s="62"/>
      <c r="K21" s="249" t="s">
        <v>112</v>
      </c>
      <c r="L21" s="250"/>
      <c r="N21" s="249" t="s">
        <v>45</v>
      </c>
      <c r="O21" s="250"/>
      <c r="Q21" s="249" t="s">
        <v>112</v>
      </c>
      <c r="R21" s="250"/>
    </row>
    <row r="22" spans="1:19" ht="13.5" thickBot="1">
      <c r="A22" s="62"/>
      <c r="B22" s="56">
        <f>'BASIC Grade'!T22</f>
      </c>
      <c r="C22" s="57">
        <f>'BASIC Grade'!X22</f>
      </c>
      <c r="D22" s="58">
        <f>IF(OR(C22="A",C22="B",C22="C",C22="D",C22="S"),"J","")</f>
      </c>
      <c r="E22" s="67">
        <f>'BASIC Grade'!T23</f>
      </c>
      <c r="F22" s="68">
        <f>'BASIC Grade'!X23</f>
      </c>
      <c r="G22" s="58">
        <f>IF(OR(F22="A",F22="B",F22="C",F22="D",F22="S"),"J","")</f>
      </c>
      <c r="H22" s="56">
        <f>'BASIC Grade'!T24</f>
      </c>
      <c r="I22" s="57">
        <f>'BASIC Grade'!X24</f>
      </c>
      <c r="J22" s="58">
        <f>IF(OR(I22="A",I22="B",I22="C",I22="S"),"J","")</f>
      </c>
      <c r="K22" s="56">
        <f>'BASIC Grade'!T25</f>
      </c>
      <c r="L22" s="57">
        <f>'BASIC Grade'!X25</f>
      </c>
      <c r="M22" s="58">
        <f>IF(OR(L22="A",L22="B",L22="C",L22="D",L22="S"),"J","")</f>
      </c>
      <c r="N22" s="56">
        <f>'BASIC Grade'!T26</f>
      </c>
      <c r="O22" s="57">
        <f>'BASIC Grade'!X26</f>
      </c>
      <c r="P22" s="58">
        <f>IF(OR(O22="A",O22="B",O22="C",O22="D",O22="S"),"J","")</f>
      </c>
      <c r="Q22" s="56">
        <f>'BASIC Grade'!T28</f>
      </c>
      <c r="R22" s="57">
        <f>'BASIC Grade'!X28</f>
      </c>
      <c r="S22" s="58">
        <f>IF(OR(R22="A",R22="B",R22="C",R22="D",R22="S"),"J","")</f>
      </c>
    </row>
    <row r="23" spans="1:17" ht="12.75">
      <c r="A23" s="62"/>
      <c r="B23" s="65">
        <f>IF(AND(OR(NOT(E12=""),NOT(G12="")),C22=""),"y","")</f>
      </c>
      <c r="C23" s="62"/>
      <c r="D23" s="62"/>
      <c r="E23" s="65">
        <f>IF(AND(OR(NOT(G12=""),NOT(E12="")),F22=""),"y","")</f>
      </c>
      <c r="F23" s="62"/>
      <c r="G23" s="62"/>
      <c r="H23" s="66">
        <f>IF(AND(OR(NOT(H17=""),NOT(J17="")),OR(NOT(N17=""),NOT(P17="")),I22=""),"y","")</f>
      </c>
      <c r="I23" s="62" t="s">
        <v>96</v>
      </c>
      <c r="J23" s="62"/>
      <c r="K23" s="65">
        <f>IF(AND(OR(NOT(K13=""),NOT(M12="")),OR(NOT(N13=""),NOT(P12=""))),"y","")</f>
      </c>
      <c r="N23" s="65">
        <f>IF(AND(OR(NOT(P12=""),NOT(N12="")),O22=""),"y","")</f>
      </c>
      <c r="Q23" t="s">
        <v>226</v>
      </c>
    </row>
    <row r="24" spans="1:18" ht="15" thickBot="1">
      <c r="A24" s="62"/>
      <c r="B24" s="48">
        <f>IF(AND(NOT(B27=""),NOT(B28=""),C27=""),"ggg","")</f>
      </c>
      <c r="D24" s="62"/>
      <c r="E24" s="48">
        <f>IF(AND(NOT(E27=""),NOT(E28=""),F27=""),"ggg","")</f>
      </c>
      <c r="H24" s="48">
        <f>IF(AND(NOT(H27=""),NOT(H28=""),I27=""),"ggg","")</f>
      </c>
      <c r="I24" s="62"/>
      <c r="J24" s="62"/>
      <c r="K24" s="48">
        <f>IF(AND(NOT(K27=""),NOT(K28=""),L27=""),"ggg","")</f>
      </c>
      <c r="N24" s="48">
        <f>IF(AND(NOT(N27=""),NOT(N28=""),O27=""),"ggg","")</f>
      </c>
      <c r="Q24" s="48">
        <f>IF(AND(NOT(Q27=""),NOT(Q28=""),R27=""),"ggg","")</f>
      </c>
      <c r="R24" t="s">
        <v>48</v>
      </c>
    </row>
    <row r="25" spans="1:18" ht="12.75">
      <c r="A25" s="50" t="s">
        <v>113</v>
      </c>
      <c r="B25" s="253" t="s">
        <v>55</v>
      </c>
      <c r="C25" s="254"/>
      <c r="D25" s="62"/>
      <c r="E25" s="251" t="s">
        <v>61</v>
      </c>
      <c r="F25" s="252"/>
      <c r="G25" s="62"/>
      <c r="H25" s="253" t="s">
        <v>114</v>
      </c>
      <c r="I25" s="254"/>
      <c r="J25" s="62"/>
      <c r="K25" s="253" t="s">
        <v>115</v>
      </c>
      <c r="L25" s="254"/>
      <c r="N25" s="253" t="s">
        <v>116</v>
      </c>
      <c r="O25" s="254"/>
      <c r="Q25" s="255" t="s">
        <v>117</v>
      </c>
      <c r="R25" s="256"/>
    </row>
    <row r="26" spans="1:18" ht="12.75">
      <c r="A26" t="s">
        <v>89</v>
      </c>
      <c r="B26" s="259" t="s">
        <v>118</v>
      </c>
      <c r="C26" s="260"/>
      <c r="D26" s="62"/>
      <c r="E26" s="239" t="s">
        <v>119</v>
      </c>
      <c r="F26" s="240"/>
      <c r="G26" s="62"/>
      <c r="H26" s="249" t="s">
        <v>120</v>
      </c>
      <c r="I26" s="250"/>
      <c r="J26" s="62"/>
      <c r="K26" s="249" t="s">
        <v>121</v>
      </c>
      <c r="L26" s="250"/>
      <c r="N26" s="261" t="s">
        <v>122</v>
      </c>
      <c r="O26" s="262"/>
      <c r="Q26" s="249" t="s">
        <v>123</v>
      </c>
      <c r="R26" s="250"/>
    </row>
    <row r="27" spans="2:19" ht="13.5" thickBot="1">
      <c r="B27" s="56">
        <f>'BASIC Grade'!H34</f>
      </c>
      <c r="C27" s="57">
        <f>'BASIC Grade'!L34</f>
      </c>
      <c r="D27" s="58">
        <f>IF(OR(C27="A",C27="B",C27="C",C27="D",C27="S"),"J","")</f>
      </c>
      <c r="E27" s="67">
        <f>'BASIC Grade'!H36</f>
      </c>
      <c r="F27" s="68">
        <f>'BASIC Grade'!L36</f>
      </c>
      <c r="G27" s="58">
        <f>IF(OR(F27="A",F27="B",F27="C",F27="D",F27="S"),"J","")</f>
      </c>
      <c r="H27" s="56">
        <f>'BASIC Grade'!H35</f>
      </c>
      <c r="I27" s="57">
        <f>'BASIC Grade'!L35</f>
      </c>
      <c r="J27" s="58">
        <f>IF(OR(I27="A",I27="B",I27="C",I27="D",I27="S"),"J","")</f>
      </c>
      <c r="K27" s="56">
        <f>'BASIC Grade'!H32</f>
      </c>
      <c r="L27" s="57">
        <f>'BASIC Grade'!L32</f>
      </c>
      <c r="M27" s="58">
        <f>IF(OR(L27="A",L27="B",L27="C",L27="D",L27="S"),"J","")</f>
      </c>
      <c r="N27" s="56">
        <f>'BASIC Grade'!H33</f>
      </c>
      <c r="O27" s="57">
        <f>'BASIC Grade'!L33</f>
      </c>
      <c r="P27" s="58">
        <f>IF(OR(O27="A",O27="B",O27="C",O27="D",O27="S"),"J","")</f>
      </c>
      <c r="Q27" s="56">
        <f>'BASIC Grade'!T27</f>
      </c>
      <c r="R27" s="57">
        <f>'BASIC Grade'!X27</f>
      </c>
      <c r="S27" s="58">
        <f>IF(OR(R27="A",R27="B",R27="C",R27="D",R27="S"),"J","")</f>
      </c>
    </row>
    <row r="28" spans="2:17" ht="12.75">
      <c r="B28" s="65">
        <f>IF(AND(OR(NOT(D17=""),NOT(B17="")),C27=""),"y","")</f>
      </c>
      <c r="D28" s="62"/>
      <c r="E28" s="65">
        <f>IF(AND(OR(NOT(H22=""),NOT(J22="")),F27=""),"y","")</f>
      </c>
      <c r="F28" s="62"/>
      <c r="G28" s="62"/>
      <c r="H28" s="65">
        <f>IF(AND(OR(NOT(H22=""),NOT(J22="")),I27=""),"y","")</f>
      </c>
      <c r="I28" s="62"/>
      <c r="J28" s="62"/>
      <c r="K28" s="69">
        <f>IF(AND(OR(NOT(K17=""),NOT(M17="")),OR(NOT(N17=""),NOT(P17="")),L27=""),"y","")</f>
      </c>
      <c r="L28" s="62"/>
      <c r="N28" s="69">
        <f>IF(AND(OR(NOT(N17=""),NOT(P17="")),OR(NOT(K17=""),NOT(M17="")),O27=""),"y","")</f>
      </c>
      <c r="O28" s="62"/>
      <c r="Q28" s="65">
        <f>IF(AND(OR(NOT(N22=""),NOT(P22="")),R27=""),"y","")</f>
      </c>
    </row>
    <row r="29" spans="2:15" ht="15" thickBot="1">
      <c r="B29" s="48">
        <f>IF(AND(NOT(B32=""),NOT(B33=""),C32=""),"ggg","")</f>
      </c>
      <c r="D29" s="62"/>
      <c r="H29" s="62"/>
      <c r="I29" s="62"/>
      <c r="J29" s="62"/>
      <c r="K29" s="48">
        <f>IF(AND(NOT(K32=""),NOT(K33=""),L32=""),"ggg","")</f>
      </c>
      <c r="L29" s="62"/>
      <c r="N29" s="48">
        <f>IF(AND(NOT(N32=""),NOT(N33=""),O32=""),"ggg","")</f>
      </c>
      <c r="O29" s="62"/>
    </row>
    <row r="30" spans="1:15" ht="12.75">
      <c r="A30" s="50" t="s">
        <v>113</v>
      </c>
      <c r="B30" s="251" t="s">
        <v>53</v>
      </c>
      <c r="C30" s="252"/>
      <c r="D30" s="62"/>
      <c r="J30" s="62"/>
      <c r="K30" s="253" t="s">
        <v>124</v>
      </c>
      <c r="L30" s="254"/>
      <c r="N30" s="253" t="s">
        <v>57</v>
      </c>
      <c r="O30" s="254"/>
    </row>
    <row r="31" spans="1:15" ht="12.75">
      <c r="A31" t="s">
        <v>97</v>
      </c>
      <c r="B31" s="257" t="s">
        <v>125</v>
      </c>
      <c r="C31" s="258"/>
      <c r="D31" s="62"/>
      <c r="J31" s="62"/>
      <c r="K31" s="249" t="s">
        <v>126</v>
      </c>
      <c r="L31" s="250"/>
      <c r="N31" s="249" t="s">
        <v>127</v>
      </c>
      <c r="O31" s="250"/>
    </row>
    <row r="32" spans="1:16" ht="13.5" thickBot="1">
      <c r="A32" s="62"/>
      <c r="B32" s="67">
        <f>'BASIC Grade'!T33</f>
      </c>
      <c r="C32" s="68">
        <f>'BASIC Grade'!X33</f>
      </c>
      <c r="D32" s="58">
        <f>IF(OR(C32="A",C32="B",C32="C",C32="D",C32="S"),"J","")</f>
      </c>
      <c r="J32" s="62"/>
      <c r="K32" s="56">
        <f>'BASIC Grade'!T32</f>
      </c>
      <c r="L32" s="57">
        <f>'BASIC Grade'!X32</f>
      </c>
      <c r="M32" s="58">
        <f>IF(OR(L32="A",L32="B",L32="C",L32="D",L32="S"),"J","")</f>
      </c>
      <c r="N32" s="56">
        <f>'BASIC Grade'!T34</f>
      </c>
      <c r="O32" s="57">
        <f>'BASIC Grade'!X34</f>
      </c>
      <c r="P32" s="58">
        <f>IF(OR(O32="A",O32="B",O32="C",O32="D",O32="S"),"J","")</f>
      </c>
    </row>
    <row r="33" spans="1:14" ht="12.75">
      <c r="A33" s="62"/>
      <c r="B33" s="65">
        <f>IF(AND(OR(NOT(B27=""),NOT(D27="")),C32=""),"y","")</f>
      </c>
      <c r="C33" s="70" t="s">
        <v>128</v>
      </c>
      <c r="D33" s="50"/>
      <c r="E33" s="61"/>
      <c r="F33" s="62"/>
      <c r="H33" s="62"/>
      <c r="I33" s="62"/>
      <c r="J33" s="62"/>
      <c r="K33" s="69">
        <f>IF(AND(OR(NOT(H22=""),NOT(J22="")),OR(NOT(K27=""),NOT(M27="")),L32=""),"y","")</f>
      </c>
      <c r="N33" s="65">
        <f>IF(OR(AND(NOT(J27=""),O32=""),NOT(H28="")),"y","")</f>
      </c>
    </row>
    <row r="34" spans="1:14" ht="15" thickBot="1">
      <c r="A34" s="62"/>
      <c r="B34" s="48">
        <f>IF(AND(NOT(B37=""),NOT(B38=""),C37=""),"ggg","")</f>
      </c>
      <c r="D34" s="62"/>
      <c r="E34" s="48">
        <f>IF(AND(NOT(E37=""),NOT(E38=""),F37=""),"ggg","")</f>
      </c>
      <c r="F34" s="62"/>
      <c r="H34" s="48">
        <f>IF(AND(NOT(H37=""),NOT(H38=""),I37=""),"ggg","")</f>
      </c>
      <c r="K34" s="48">
        <f>IF(AND(NOT(K37=""),NOT(K38=""),L37=""),"ggg","")</f>
      </c>
      <c r="N34" s="48">
        <f>IF(AND(NOT(N37=""),NOT(N38=""),O37=""),"ggg","")</f>
      </c>
    </row>
    <row r="35" spans="1:16" ht="12.75">
      <c r="A35" s="50" t="s">
        <v>129</v>
      </c>
      <c r="B35" s="253" t="s">
        <v>130</v>
      </c>
      <c r="C35" s="254"/>
      <c r="D35" s="62"/>
      <c r="E35" s="253" t="s">
        <v>131</v>
      </c>
      <c r="F35" s="254"/>
      <c r="H35" s="251" t="s">
        <v>132</v>
      </c>
      <c r="I35" s="252"/>
      <c r="J35" s="62"/>
      <c r="K35" s="251" t="s">
        <v>132</v>
      </c>
      <c r="L35" s="252"/>
      <c r="M35" s="62"/>
      <c r="N35" s="251" t="s">
        <v>69</v>
      </c>
      <c r="O35" s="252"/>
      <c r="P35" s="62"/>
    </row>
    <row r="36" spans="1:16" ht="12.75">
      <c r="A36" t="s">
        <v>89</v>
      </c>
      <c r="B36" s="249" t="s">
        <v>133</v>
      </c>
      <c r="C36" s="250"/>
      <c r="D36" s="62"/>
      <c r="E36" s="249" t="s">
        <v>134</v>
      </c>
      <c r="F36" s="250"/>
      <c r="H36" s="257" t="str">
        <f>'BASIC Grade'!N36</f>
        <v>EECE</v>
      </c>
      <c r="I36" s="258"/>
      <c r="J36" s="62"/>
      <c r="K36" s="257" t="str">
        <f>'BASIC Grade'!N37</f>
        <v>EECE</v>
      </c>
      <c r="L36" s="258"/>
      <c r="M36" s="62"/>
      <c r="N36" s="239" t="s">
        <v>135</v>
      </c>
      <c r="O36" s="240"/>
      <c r="P36" s="62"/>
    </row>
    <row r="37" spans="2:16" ht="13.5" thickBot="1">
      <c r="B37" s="56">
        <f>'BASIC Grade'!H43</f>
      </c>
      <c r="C37" s="57">
        <f>'BASIC Grade'!L43</f>
      </c>
      <c r="D37" s="58">
        <f>IF(OR(C37="A",C37="B",C37="C",C37="D",C37="S"),"J","")</f>
      </c>
      <c r="E37" s="56">
        <f>'BASIC Grade'!H41</f>
      </c>
      <c r="F37" s="57">
        <f>'BASIC Grade'!L41</f>
      </c>
      <c r="G37" s="58">
        <f>IF(OR(F37="A",F37="B",F37="C",F37="D",F37="S"),"J","")</f>
      </c>
      <c r="H37" s="67">
        <f>'BASIC Grade'!T36</f>
      </c>
      <c r="I37" s="68">
        <f>'BASIC Grade'!X36</f>
      </c>
      <c r="J37" s="58">
        <f>IF(OR(I37="A",I37="B",I37="C",I37="D",I37="S"),"J","")</f>
      </c>
      <c r="K37" s="67">
        <f>'BASIC Grade'!T37</f>
      </c>
      <c r="L37" s="68">
        <f>'BASIC Grade'!X37</f>
      </c>
      <c r="M37" s="58">
        <f>IF(OR(L37="A",L37="B",L37="C",L37="D",L37="S"),"J","")</f>
      </c>
      <c r="N37" s="67">
        <f>'BASIC Grade'!H42</f>
      </c>
      <c r="O37" s="68">
        <f>'BASIC Grade'!L42</f>
      </c>
      <c r="P37" s="58">
        <f>IF(OR(O37="A",O37="B",O37="C",O37="D",O37="S"),"J","")</f>
      </c>
    </row>
    <row r="38" spans="2:16" ht="12.75">
      <c r="B38" s="65">
        <f>IF(AND(C37="",OR(NOT(D32=""),NOT(B32="")),OR(NOT(M32=""),NOT(K32="")),OR(NOT(P32=""),NOT(N32=""))),"y","")</f>
      </c>
      <c r="C38" s="62"/>
      <c r="D38" s="62"/>
      <c r="E38" s="65">
        <f>IF(AND(OR(NOT(B37=""),NOT(D37="")),F37=""),"y","")</f>
      </c>
      <c r="F38" s="62"/>
      <c r="H38" s="65">
        <f>IF(AND(I37="",OR(NOT(B38=""),NOT(D37=""))),"y","")</f>
      </c>
      <c r="J38" s="62"/>
      <c r="K38" s="65">
        <f>IF(AND(L37="",NOT(H38="")),"y","")</f>
      </c>
      <c r="M38" s="62"/>
      <c r="N38" s="65">
        <f>IF(AND(OR(NOT(N32=""),NOT(P32="")),O37=""),"y","")</f>
      </c>
      <c r="O38" s="62"/>
      <c r="P38" s="62"/>
    </row>
    <row r="39" spans="2:11" ht="15" thickBot="1">
      <c r="B39" s="48">
        <f>IF(AND(NOT(B42=""),NOT(B43=""),C42=""),"ggg","")</f>
      </c>
      <c r="D39" s="62"/>
      <c r="E39" s="48">
        <f>IF(AND(NOT(E42=""),NOT(E43=""),F42=""),"ggg","")</f>
      </c>
      <c r="F39" s="62"/>
      <c r="H39" s="48">
        <f>IF(AND(NOT(H42=""),NOT(H43=""),I42=""),"ggg","")</f>
      </c>
      <c r="K39" s="48">
        <f>IF(AND(NOT(K42=""),NOT(K43=""),L42=""),"ggg","")</f>
      </c>
    </row>
    <row r="40" spans="1:13" ht="12.75">
      <c r="A40" s="50" t="s">
        <v>129</v>
      </c>
      <c r="B40" s="253" t="s">
        <v>67</v>
      </c>
      <c r="C40" s="254"/>
      <c r="D40" s="62"/>
      <c r="E40" s="251" t="s">
        <v>136</v>
      </c>
      <c r="F40" s="252"/>
      <c r="G40" s="62"/>
      <c r="H40" s="251" t="s">
        <v>132</v>
      </c>
      <c r="I40" s="252"/>
      <c r="J40" s="62"/>
      <c r="K40" s="251" t="s">
        <v>132</v>
      </c>
      <c r="L40" s="252"/>
      <c r="M40" s="62"/>
    </row>
    <row r="41" spans="1:13" ht="12.75">
      <c r="A41" t="s">
        <v>97</v>
      </c>
      <c r="B41" s="249" t="s">
        <v>137</v>
      </c>
      <c r="C41" s="250"/>
      <c r="D41" s="62"/>
      <c r="E41" s="257" t="str">
        <f>'BASIC Grade'!N42</f>
        <v>EECE </v>
      </c>
      <c r="F41" s="258"/>
      <c r="G41" s="62"/>
      <c r="H41" s="257" t="str">
        <f>'BASIC Grade'!B45</f>
        <v>EECE</v>
      </c>
      <c r="I41" s="258"/>
      <c r="J41" s="62"/>
      <c r="K41" s="257" t="str">
        <f>'BASIC Grade'!B46</f>
        <v>EECE</v>
      </c>
      <c r="L41" s="258"/>
      <c r="M41" s="62"/>
    </row>
    <row r="42" spans="1:14" ht="13.5" thickBot="1">
      <c r="A42" s="61"/>
      <c r="B42" s="56">
        <f>'BASIC Grade'!T41</f>
      </c>
      <c r="C42" s="57">
        <f>'BASIC Grade'!X41</f>
      </c>
      <c r="D42" s="58">
        <f>IF(OR(C42="A",C42="B",C42="C",C42="D",C42="S"),"J","")</f>
      </c>
      <c r="E42" s="67">
        <f>'BASIC Grade'!T42</f>
      </c>
      <c r="F42" s="68">
        <f>'BASIC Grade'!X42</f>
      </c>
      <c r="G42" s="58">
        <f>IF(OR(F42="A",F42="B",F42="C",F42="D",F42="S"),"J","")</f>
      </c>
      <c r="H42" s="67">
        <f>'BASIC Grade'!H45</f>
      </c>
      <c r="I42" s="68">
        <f>'BASIC Grade'!L45</f>
      </c>
      <c r="J42" s="58">
        <f>IF(OR(I42="A",I42="B",I42="C",I42="D",I42="S"),"J","")</f>
      </c>
      <c r="K42" s="67">
        <f>'BASIC Grade'!H46</f>
      </c>
      <c r="L42" s="68">
        <f>'BASIC Grade'!L46</f>
      </c>
      <c r="M42" s="58">
        <f>IF(OR(L42="A",L42="B",L42="C",L42="D",L42="S"),"J","")</f>
      </c>
      <c r="N42" s="47" t="str">
        <f>'BASIC Grade'!O51</f>
        <v>Form 2.0 designed by Dr. Robert R. Henry, P.E.</v>
      </c>
    </row>
    <row r="43" spans="1:13" ht="12.75">
      <c r="A43" s="50"/>
      <c r="B43" s="65">
        <f>IF(AND(OR(NOT(B37=""),NOT(D37="")),C42=""),"y","")</f>
      </c>
      <c r="E43" s="65">
        <f>H38</f>
      </c>
      <c r="G43" s="62"/>
      <c r="H43" s="65">
        <f>IF(AND(OR(NOT(H37=""),NOT(J37="")),I42=""),"y","")</f>
      </c>
      <c r="J43" s="62"/>
      <c r="K43" s="65">
        <f>IF(AND(OR(NOT(K37=""),NOT(M37="")),L42=""),"y","")</f>
      </c>
      <c r="M43" s="62"/>
    </row>
    <row r="44" ht="12.75">
      <c r="A44" s="50"/>
    </row>
  </sheetData>
  <mergeCells count="71">
    <mergeCell ref="A3:B3"/>
    <mergeCell ref="K35:L35"/>
    <mergeCell ref="K36:L36"/>
    <mergeCell ref="K40:L40"/>
    <mergeCell ref="K30:L30"/>
    <mergeCell ref="H3:J3"/>
    <mergeCell ref="B35:C35"/>
    <mergeCell ref="B36:C36"/>
    <mergeCell ref="B40:C40"/>
    <mergeCell ref="B30:C30"/>
    <mergeCell ref="K41:L41"/>
    <mergeCell ref="N36:O36"/>
    <mergeCell ref="E40:F40"/>
    <mergeCell ref="E21:F21"/>
    <mergeCell ref="E25:F25"/>
    <mergeCell ref="E26:F26"/>
    <mergeCell ref="N35:O35"/>
    <mergeCell ref="N30:O30"/>
    <mergeCell ref="N31:O31"/>
    <mergeCell ref="K26:L26"/>
    <mergeCell ref="E41:F41"/>
    <mergeCell ref="H35:I35"/>
    <mergeCell ref="H36:I36"/>
    <mergeCell ref="H40:I40"/>
    <mergeCell ref="H41:I41"/>
    <mergeCell ref="Q25:R25"/>
    <mergeCell ref="Q26:R26"/>
    <mergeCell ref="N15:O15"/>
    <mergeCell ref="N16:O16"/>
    <mergeCell ref="N20:O20"/>
    <mergeCell ref="N21:O21"/>
    <mergeCell ref="N25:O25"/>
    <mergeCell ref="N26:O26"/>
    <mergeCell ref="G2:K2"/>
    <mergeCell ref="Q20:R20"/>
    <mergeCell ref="Q21:R21"/>
    <mergeCell ref="K10:L10"/>
    <mergeCell ref="K11:L11"/>
    <mergeCell ref="K15:L15"/>
    <mergeCell ref="K16:L16"/>
    <mergeCell ref="N5:O5"/>
    <mergeCell ref="N6:O6"/>
    <mergeCell ref="N10:O10"/>
    <mergeCell ref="N11:O11"/>
    <mergeCell ref="B5:C5"/>
    <mergeCell ref="B6:C6"/>
    <mergeCell ref="E10:F10"/>
    <mergeCell ref="E11:F11"/>
    <mergeCell ref="E15:F15"/>
    <mergeCell ref="E16:F16"/>
    <mergeCell ref="B15:C15"/>
    <mergeCell ref="B16:C16"/>
    <mergeCell ref="B41:C41"/>
    <mergeCell ref="E35:F35"/>
    <mergeCell ref="E36:F36"/>
    <mergeCell ref="H15:I15"/>
    <mergeCell ref="H16:I16"/>
    <mergeCell ref="H20:I20"/>
    <mergeCell ref="H21:I21"/>
    <mergeCell ref="H25:I25"/>
    <mergeCell ref="H26:I26"/>
    <mergeCell ref="B26:C26"/>
    <mergeCell ref="K31:L31"/>
    <mergeCell ref="E20:F20"/>
    <mergeCell ref="B20:C20"/>
    <mergeCell ref="B21:C21"/>
    <mergeCell ref="B25:C25"/>
    <mergeCell ref="K25:L25"/>
    <mergeCell ref="K20:L20"/>
    <mergeCell ref="K21:L21"/>
    <mergeCell ref="B31:C31"/>
  </mergeCells>
  <conditionalFormatting sqref="B5:C7">
    <cfRule type="cellIs" priority="1" dxfId="2" operator="equal" stopIfTrue="1">
      <formula>"(OR(C7=""A"",C7=""B"",C7=""C"",C7=""S"")"</formula>
    </cfRule>
  </conditionalFormatting>
  <printOptions/>
  <pageMargins left="0.75" right="0.25" top="0.5" bottom="0.25" header="0.5" footer="0.5"/>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BD82"/>
  <sheetViews>
    <sheetView workbookViewId="0" topLeftCell="A1">
      <selection activeCell="Z11" sqref="Z11"/>
    </sheetView>
  </sheetViews>
  <sheetFormatPr defaultColWidth="9.140625" defaultRowHeight="12.75"/>
  <cols>
    <col min="1" max="1" width="1.7109375" style="0" customWidth="1"/>
    <col min="2" max="2" width="3.28125" style="0" customWidth="1"/>
    <col min="3" max="3" width="5.7109375" style="0" customWidth="1"/>
    <col min="4" max="4" width="8.7109375" style="0" customWidth="1"/>
    <col min="5" max="9" width="1.8515625" style="0" customWidth="1"/>
    <col min="10" max="13" width="3.7109375" style="0" customWidth="1"/>
    <col min="14" max="14" width="1.7109375" style="0" customWidth="1"/>
    <col min="15" max="15" width="3.28125" style="0" customWidth="1"/>
    <col min="16" max="16" width="12.421875" style="0" customWidth="1"/>
    <col min="17" max="21" width="1.8515625" style="0" customWidth="1"/>
    <col min="22" max="23" width="3.7109375" style="0" customWidth="1"/>
    <col min="24" max="24" width="1.7109375" style="0" customWidth="1"/>
    <col min="25" max="25" width="3.28125" style="0" customWidth="1"/>
    <col min="26" max="26" width="12.421875" style="0" customWidth="1"/>
    <col min="27" max="31" width="1.8515625" style="0" customWidth="1"/>
    <col min="32" max="33" width="3.7109375" style="0" customWidth="1"/>
    <col min="35" max="56" width="3.7109375" style="0" customWidth="1"/>
  </cols>
  <sheetData>
    <row r="1" spans="1:34" ht="10.5" customHeight="1">
      <c r="A1" s="4"/>
      <c r="B1" s="4"/>
      <c r="C1" s="71" t="s">
        <v>138</v>
      </c>
      <c r="D1" s="72">
        <f>AA54</f>
      </c>
      <c r="E1" s="72"/>
      <c r="F1" s="4"/>
      <c r="G1" s="4"/>
      <c r="H1" s="4"/>
      <c r="I1" s="4"/>
      <c r="J1" s="4"/>
      <c r="K1" s="4"/>
      <c r="L1" s="4"/>
      <c r="M1" s="73" t="s">
        <v>139</v>
      </c>
      <c r="N1" s="4" t="s">
        <v>243</v>
      </c>
      <c r="O1" s="4"/>
      <c r="P1" s="4"/>
      <c r="Q1" s="4"/>
      <c r="R1" s="4"/>
      <c r="S1" s="4"/>
      <c r="T1" s="4"/>
      <c r="U1" s="4"/>
      <c r="V1" s="4"/>
      <c r="W1" s="4"/>
      <c r="X1" s="4"/>
      <c r="Y1" s="73" t="s">
        <v>140</v>
      </c>
      <c r="Z1" s="74"/>
      <c r="AA1" s="4"/>
      <c r="AB1" s="4"/>
      <c r="AC1" s="4"/>
      <c r="AD1" s="4"/>
      <c r="AE1" s="4"/>
      <c r="AF1" s="4"/>
      <c r="AG1" s="4"/>
      <c r="AH1" s="4"/>
    </row>
    <row r="2" spans="1:34" ht="10.5" customHeight="1">
      <c r="A2" s="4"/>
      <c r="B2" s="4"/>
      <c r="C2" s="4" t="s">
        <v>141</v>
      </c>
      <c r="D2" s="2">
        <f ca="1">TODAY()</f>
        <v>38222</v>
      </c>
      <c r="E2" s="2"/>
      <c r="F2" s="4"/>
      <c r="G2" s="4"/>
      <c r="H2" s="4"/>
      <c r="I2" s="4"/>
      <c r="J2" s="4"/>
      <c r="K2" s="45" t="s">
        <v>142</v>
      </c>
      <c r="L2" s="4"/>
      <c r="M2" s="4"/>
      <c r="N2" s="4"/>
      <c r="O2" s="4"/>
      <c r="P2" s="4"/>
      <c r="Q2" s="4"/>
      <c r="R2" s="4"/>
      <c r="S2" s="4"/>
      <c r="T2" s="4"/>
      <c r="U2" s="4"/>
      <c r="V2" s="4"/>
      <c r="W2" s="4"/>
      <c r="X2" s="4"/>
      <c r="Y2" s="73" t="s">
        <v>143</v>
      </c>
      <c r="Z2" s="74"/>
      <c r="AA2" s="4"/>
      <c r="AB2" s="4"/>
      <c r="AC2" s="4"/>
      <c r="AD2" s="4"/>
      <c r="AE2" s="4"/>
      <c r="AF2" s="4"/>
      <c r="AG2" s="4"/>
      <c r="AH2" s="4"/>
    </row>
    <row r="3" spans="1:34" ht="10.5" customHeight="1">
      <c r="A3" s="4"/>
      <c r="B3" s="4"/>
      <c r="C3" s="4"/>
      <c r="D3" s="4"/>
      <c r="E3" s="4"/>
      <c r="F3" s="4"/>
      <c r="G3" s="4"/>
      <c r="H3" s="75"/>
      <c r="I3" s="4"/>
      <c r="J3" s="4"/>
      <c r="K3" s="4"/>
      <c r="L3" s="4"/>
      <c r="M3" s="73" t="s">
        <v>144</v>
      </c>
      <c r="N3" s="76">
        <f>'BASIC Grade'!P2</f>
      </c>
      <c r="O3" s="4"/>
      <c r="P3" s="4"/>
      <c r="Q3" s="4"/>
      <c r="R3" s="4"/>
      <c r="S3" s="4"/>
      <c r="T3" s="4"/>
      <c r="U3" s="4"/>
      <c r="V3" s="4"/>
      <c r="W3" s="4"/>
      <c r="X3" s="4"/>
      <c r="Y3" s="4"/>
      <c r="Z3" s="76"/>
      <c r="AA3" s="4"/>
      <c r="AB3" s="4"/>
      <c r="AC3" s="4"/>
      <c r="AD3" s="4"/>
      <c r="AE3" s="4"/>
      <c r="AF3" s="4"/>
      <c r="AG3" s="4"/>
      <c r="AH3" s="4"/>
    </row>
    <row r="4" spans="1:34" ht="10.5" customHeight="1">
      <c r="A4" s="4" t="s">
        <v>145</v>
      </c>
      <c r="B4" s="4"/>
      <c r="C4" s="4"/>
      <c r="D4" s="4"/>
      <c r="E4" s="4"/>
      <c r="F4" s="4"/>
      <c r="G4" s="4"/>
      <c r="H4" s="4"/>
      <c r="I4" s="4"/>
      <c r="J4" s="4"/>
      <c r="K4" s="4"/>
      <c r="L4" s="4"/>
      <c r="M4" s="73" t="s">
        <v>146</v>
      </c>
      <c r="N4" s="307"/>
      <c r="O4" s="308"/>
      <c r="P4" s="308"/>
      <c r="Q4" s="308"/>
      <c r="R4" s="308"/>
      <c r="S4" s="308"/>
      <c r="T4" s="309"/>
      <c r="U4" s="4"/>
      <c r="V4" s="4"/>
      <c r="W4" s="4"/>
      <c r="X4" s="4"/>
      <c r="Y4" s="73" t="s">
        <v>147</v>
      </c>
      <c r="Z4" s="4" t="s">
        <v>148</v>
      </c>
      <c r="AA4" s="4"/>
      <c r="AB4" s="4"/>
      <c r="AC4" s="4"/>
      <c r="AD4" s="4"/>
      <c r="AE4" s="4"/>
      <c r="AF4" s="4"/>
      <c r="AG4" s="4"/>
      <c r="AH4" s="4"/>
    </row>
    <row r="5" spans="1:42" ht="10.5" customHeight="1">
      <c r="A5" s="77">
        <v>1</v>
      </c>
      <c r="B5" s="76">
        <f>'BASIC Grade'!B10</f>
      </c>
      <c r="C5" s="4"/>
      <c r="D5" s="4"/>
      <c r="E5" s="4"/>
      <c r="F5" s="4"/>
      <c r="G5" s="4"/>
      <c r="H5" s="4"/>
      <c r="I5" s="4"/>
      <c r="J5" s="4"/>
      <c r="K5" s="4"/>
      <c r="L5" s="4"/>
      <c r="M5" s="4"/>
      <c r="N5" s="307"/>
      <c r="O5" s="308"/>
      <c r="P5" s="308"/>
      <c r="Q5" s="308"/>
      <c r="R5" s="308"/>
      <c r="S5" s="308"/>
      <c r="T5" s="309"/>
      <c r="U5" s="4"/>
      <c r="V5" s="4"/>
      <c r="W5" s="4"/>
      <c r="X5" s="4"/>
      <c r="Y5" s="73" t="s">
        <v>149</v>
      </c>
      <c r="Z5" s="78" t="s">
        <v>150</v>
      </c>
      <c r="AA5" s="78"/>
      <c r="AB5" s="4"/>
      <c r="AC5" s="4"/>
      <c r="AD5" s="4"/>
      <c r="AE5" s="4"/>
      <c r="AF5" s="4"/>
      <c r="AG5" s="4"/>
      <c r="AH5" s="4"/>
      <c r="AI5" s="79" t="s">
        <v>151</v>
      </c>
      <c r="AP5" t="s">
        <v>152</v>
      </c>
    </row>
    <row r="6" spans="1:34" ht="10.5" customHeight="1">
      <c r="A6" s="77">
        <v>2</v>
      </c>
      <c r="B6" s="76">
        <f>'BASIC Grade'!B11</f>
      </c>
      <c r="C6" s="4"/>
      <c r="D6" s="4"/>
      <c r="E6" s="4"/>
      <c r="F6" s="4"/>
      <c r="G6" s="4"/>
      <c r="H6" s="4"/>
      <c r="I6" s="4"/>
      <c r="J6" s="4"/>
      <c r="K6" s="4"/>
      <c r="L6" s="4"/>
      <c r="M6" s="4"/>
      <c r="N6" s="307"/>
      <c r="O6" s="308"/>
      <c r="P6" s="308"/>
      <c r="Q6" s="308"/>
      <c r="R6" s="308"/>
      <c r="S6" s="308"/>
      <c r="T6" s="309"/>
      <c r="U6" s="4"/>
      <c r="V6" s="4"/>
      <c r="W6" s="4"/>
      <c r="X6" s="4"/>
      <c r="Y6" s="73" t="s">
        <v>153</v>
      </c>
      <c r="Z6" s="76">
        <v>4280</v>
      </c>
      <c r="AA6" s="4"/>
      <c r="AB6" s="4"/>
      <c r="AC6" s="4"/>
      <c r="AD6" s="4"/>
      <c r="AE6" s="4"/>
      <c r="AF6" s="4"/>
      <c r="AG6" s="4"/>
      <c r="AH6" s="4"/>
    </row>
    <row r="7" spans="1:34" ht="10.5" customHeight="1">
      <c r="A7" s="77">
        <v>3</v>
      </c>
      <c r="B7" s="76">
        <f>'BASIC Grade'!N10</f>
      </c>
      <c r="C7" s="4"/>
      <c r="D7" s="4"/>
      <c r="E7" s="4"/>
      <c r="F7" s="4"/>
      <c r="G7" s="4"/>
      <c r="H7" s="4"/>
      <c r="I7" s="4"/>
      <c r="J7" s="4"/>
      <c r="K7" s="4"/>
      <c r="L7" s="4"/>
      <c r="M7" s="4"/>
      <c r="N7" s="76"/>
      <c r="O7" s="4"/>
      <c r="P7" s="4"/>
      <c r="Q7" s="4"/>
      <c r="R7" s="4"/>
      <c r="S7" s="4"/>
      <c r="T7" s="4"/>
      <c r="U7" s="4"/>
      <c r="V7" s="4"/>
      <c r="W7" s="4"/>
      <c r="X7" s="4"/>
      <c r="Y7" s="73" t="s">
        <v>154</v>
      </c>
      <c r="Z7" s="4" t="s">
        <v>155</v>
      </c>
      <c r="AA7" s="4"/>
      <c r="AB7" s="4"/>
      <c r="AC7" s="4"/>
      <c r="AD7" s="4"/>
      <c r="AE7" s="4"/>
      <c r="AF7" s="4"/>
      <c r="AG7" s="4"/>
      <c r="AH7" s="4"/>
    </row>
    <row r="8" spans="1:49" ht="10.5" customHeight="1" thickBot="1">
      <c r="A8" s="76">
        <v>4</v>
      </c>
      <c r="B8" s="76">
        <f>'BASIC Grade'!N11</f>
      </c>
      <c r="C8" s="4"/>
      <c r="D8" s="4"/>
      <c r="E8" s="4"/>
      <c r="F8" s="4"/>
      <c r="G8" s="4"/>
      <c r="H8" s="4"/>
      <c r="I8" s="4"/>
      <c r="J8" s="4"/>
      <c r="K8" s="4"/>
      <c r="L8" s="4"/>
      <c r="M8" s="47" t="str">
        <f>'BASIC Grade'!O51</f>
        <v>Form 2.0 designed by Dr. Robert R. Henry, P.E.</v>
      </c>
      <c r="N8" s="4"/>
      <c r="O8" s="4"/>
      <c r="P8" s="4"/>
      <c r="Q8" s="4"/>
      <c r="R8" s="4"/>
      <c r="S8" s="4"/>
      <c r="T8" s="4"/>
      <c r="U8" s="4"/>
      <c r="V8" s="4"/>
      <c r="W8" s="4"/>
      <c r="X8" s="4"/>
      <c r="Y8" s="4"/>
      <c r="Z8" s="4"/>
      <c r="AA8" s="4"/>
      <c r="AB8" s="4"/>
      <c r="AC8" s="4"/>
      <c r="AD8" s="4"/>
      <c r="AE8" s="4"/>
      <c r="AF8" s="4"/>
      <c r="AG8" s="4"/>
      <c r="AH8" s="4"/>
      <c r="AS8" s="80" t="s">
        <v>156</v>
      </c>
      <c r="AU8" s="80" t="s">
        <v>157</v>
      </c>
      <c r="AW8" s="81" t="s">
        <v>158</v>
      </c>
    </row>
    <row r="9" spans="1:55" ht="12.75">
      <c r="A9" s="82" t="s">
        <v>0</v>
      </c>
      <c r="B9" s="83"/>
      <c r="C9" s="83"/>
      <c r="D9" s="83"/>
      <c r="E9" s="83"/>
      <c r="F9" s="83"/>
      <c r="G9" s="83"/>
      <c r="H9" s="83"/>
      <c r="I9" s="83"/>
      <c r="J9" s="84" t="s">
        <v>159</v>
      </c>
      <c r="K9" s="85"/>
      <c r="L9" s="86" t="s">
        <v>160</v>
      </c>
      <c r="M9" s="87"/>
      <c r="N9" s="88" t="s">
        <v>161</v>
      </c>
      <c r="O9" s="83"/>
      <c r="P9" s="83"/>
      <c r="Q9" s="83"/>
      <c r="R9" s="83"/>
      <c r="S9" s="83"/>
      <c r="T9" s="83"/>
      <c r="U9" s="83"/>
      <c r="V9" s="84" t="s">
        <v>159</v>
      </c>
      <c r="W9" s="87"/>
      <c r="X9" s="88" t="s">
        <v>162</v>
      </c>
      <c r="Y9" s="83"/>
      <c r="Z9" s="83"/>
      <c r="AA9" s="83"/>
      <c r="AB9" s="83"/>
      <c r="AC9" s="83"/>
      <c r="AD9" s="83"/>
      <c r="AE9" s="83"/>
      <c r="AF9" s="84" t="s">
        <v>159</v>
      </c>
      <c r="AG9" s="87"/>
      <c r="AI9" s="80" t="s">
        <v>163</v>
      </c>
      <c r="AS9" s="80" t="s">
        <v>164</v>
      </c>
      <c r="AU9" s="80" t="s">
        <v>164</v>
      </c>
      <c r="AW9" t="s">
        <v>165</v>
      </c>
      <c r="BA9" t="s">
        <v>166</v>
      </c>
      <c r="BC9" t="s">
        <v>167</v>
      </c>
    </row>
    <row r="10" spans="1:56" ht="12.75">
      <c r="A10" s="89" t="s">
        <v>168</v>
      </c>
      <c r="B10" s="267" t="s">
        <v>169</v>
      </c>
      <c r="C10" s="268"/>
      <c r="D10" s="268"/>
      <c r="E10" s="90" t="s">
        <v>170</v>
      </c>
      <c r="F10" s="269" t="s">
        <v>12</v>
      </c>
      <c r="G10" s="270"/>
      <c r="H10" s="270"/>
      <c r="I10" s="271"/>
      <c r="J10" s="91"/>
      <c r="K10" s="92" t="s">
        <v>171</v>
      </c>
      <c r="L10" s="40"/>
      <c r="M10" s="93" t="s">
        <v>172</v>
      </c>
      <c r="N10" s="94" t="s">
        <v>168</v>
      </c>
      <c r="O10" s="95"/>
      <c r="P10" s="40" t="s">
        <v>169</v>
      </c>
      <c r="Q10" s="90" t="s">
        <v>170</v>
      </c>
      <c r="R10" s="267" t="s">
        <v>12</v>
      </c>
      <c r="S10" s="268"/>
      <c r="T10" s="268"/>
      <c r="U10" s="272"/>
      <c r="V10" s="91"/>
      <c r="W10" s="93" t="s">
        <v>171</v>
      </c>
      <c r="X10" s="94" t="s">
        <v>168</v>
      </c>
      <c r="Y10" s="95"/>
      <c r="Z10" s="95" t="s">
        <v>169</v>
      </c>
      <c r="AA10" s="90" t="s">
        <v>170</v>
      </c>
      <c r="AB10" s="267" t="s">
        <v>12</v>
      </c>
      <c r="AC10" s="268"/>
      <c r="AD10" s="268"/>
      <c r="AE10" s="272"/>
      <c r="AF10" s="91"/>
      <c r="AG10" s="93" t="s">
        <v>171</v>
      </c>
      <c r="AI10" t="s">
        <v>173</v>
      </c>
      <c r="AJ10" t="s">
        <v>174</v>
      </c>
      <c r="AK10" t="s">
        <v>175</v>
      </c>
      <c r="AL10" t="s">
        <v>176</v>
      </c>
      <c r="AM10" s="96" t="s">
        <v>177</v>
      </c>
      <c r="AS10" t="s">
        <v>176</v>
      </c>
      <c r="AU10" t="s">
        <v>176</v>
      </c>
      <c r="AW10" s="91"/>
      <c r="AX10" s="92" t="s">
        <v>171</v>
      </c>
      <c r="AY10" s="40"/>
      <c r="AZ10" s="93" t="s">
        <v>172</v>
      </c>
      <c r="BA10" s="91"/>
      <c r="BB10" s="92" t="s">
        <v>171</v>
      </c>
      <c r="BC10" s="91"/>
      <c r="BD10" s="92" t="s">
        <v>171</v>
      </c>
    </row>
    <row r="11" spans="1:56" ht="12.75">
      <c r="A11" s="97">
        <f>'BASIC Grade'!A14</f>
      </c>
      <c r="B11" s="201" t="str">
        <f>'BASIC Grade'!B14</f>
        <v>EECE 140</v>
      </c>
      <c r="C11" s="99" t="str">
        <f>'BASIC Grade'!C14</f>
        <v>Computer Engr </v>
      </c>
      <c r="D11" s="100"/>
      <c r="E11" s="99">
        <f>'BASIC Grade'!D14</f>
        <v>3</v>
      </c>
      <c r="F11" s="100">
        <f>'BASIC Grade'!I14</f>
      </c>
      <c r="G11" s="100">
        <f>'BASIC Grade'!J14</f>
      </c>
      <c r="H11" s="100">
        <f>'BASIC Grade'!K14</f>
      </c>
      <c r="I11" s="101">
        <f>'BASIC Grade'!L14</f>
      </c>
      <c r="J11" s="102">
        <f aca="true" t="shared" si="0" ref="J11:J32">IF(OR(I11="A",I11="B",I11="C",I11="D",I11="F"),E11,"")</f>
      </c>
      <c r="K11" s="103">
        <f aca="true" t="shared" si="1" ref="K11:K32">IF(J11="","",AL11*J11)</f>
      </c>
      <c r="L11" s="102">
        <f aca="true" t="shared" si="2" ref="L11:L32">IF(J11="","",J11*(AM11))</f>
      </c>
      <c r="M11" s="104">
        <f aca="true" t="shared" si="3" ref="M11:M32">IF(J11="","",J11*(AI11+AJ11+AK11+AL11))</f>
      </c>
      <c r="N11" s="97">
        <f>'BASIC Grade'!A16</f>
      </c>
      <c r="O11" s="206" t="str">
        <f>'BASIC Grade'!B16</f>
        <v>MATH 270</v>
      </c>
      <c r="P11" s="105" t="str">
        <f>'BASIC Grade'!C16</f>
        <v>Calculus I</v>
      </c>
      <c r="Q11" s="105">
        <f>'BASIC Grade'!D16</f>
        <v>4</v>
      </c>
      <c r="R11" s="100">
        <f>'BASIC Grade'!I16</f>
      </c>
      <c r="S11" s="100">
        <f>'BASIC Grade'!J16</f>
      </c>
      <c r="T11" s="100">
        <f>'BASIC Grade'!K16</f>
      </c>
      <c r="U11" s="101">
        <f>'BASIC Grade'!L16</f>
      </c>
      <c r="V11" s="106">
        <f aca="true" t="shared" si="4" ref="V11:V16">IF(OR(U11="A",U11="B",U11="C",U11="D",U11="F"),Q11,"")</f>
      </c>
      <c r="W11" s="107">
        <f aca="true" t="shared" si="5" ref="W11:W16">IF(V11="","",AS11*V11)</f>
      </c>
      <c r="X11" s="108"/>
      <c r="Y11" s="109"/>
      <c r="Z11" s="110"/>
      <c r="AA11" s="110"/>
      <c r="AB11" s="110"/>
      <c r="AC11" s="110"/>
      <c r="AD11" s="110"/>
      <c r="AE11" s="111"/>
      <c r="AF11" s="112">
        <f aca="true" t="shared" si="6" ref="AF11:AF43">IF(OR(AE11="A",AE11="B",AE11="C",AE11="D",AE11="F"),AA11,"")</f>
      </c>
      <c r="AG11" s="113">
        <f aca="true" t="shared" si="7" ref="AG11:AG43">IF(AF11="","",AU11*AF11)</f>
      </c>
      <c r="AI11" s="114">
        <f aca="true" t="shared" si="8" ref="AI11:AI43">IF(F11="A",4,IF(F11="B",3,IF(F11="C",2,IF(F11="D",1,IF(F11="F",0,0)))))</f>
        <v>0</v>
      </c>
      <c r="AJ11" s="114">
        <f aca="true" t="shared" si="9" ref="AJ11:AJ43">IF(G11="A",4,IF(G11="B",3,IF(G11="C",2,IF(G11="D",1,IF(G11="F",0,0)))))</f>
        <v>0</v>
      </c>
      <c r="AK11" s="114">
        <f aca="true" t="shared" si="10" ref="AK11:AK43">IF(H11="A",4,IF(H11="B",3,IF(H11="C",2,IF(H11="D",1,IF(H11="F",0,0)))))</f>
        <v>0</v>
      </c>
      <c r="AL11" s="114">
        <f aca="true" t="shared" si="11" ref="AL11:AL43">IF(I11="A",4,IF(I11="B",3,IF(I11="C",2,IF(I11="D",1,IF(I11="F",0,0)))))</f>
        <v>0</v>
      </c>
      <c r="AM11" s="43">
        <f aca="true" t="shared" si="12" ref="AM11:AM43">SUM(AN11:AQ11)</f>
        <v>0</v>
      </c>
      <c r="AN11" s="43">
        <f aca="true" t="shared" si="13" ref="AN11:AN43">IF(OR(NOT(AI11=0),F11="F"),1,0)</f>
        <v>0</v>
      </c>
      <c r="AO11" s="43">
        <f aca="true" t="shared" si="14" ref="AO11:AO43">IF(OR(NOT(AJ11=0),G11="F"),1,0)</f>
        <v>0</v>
      </c>
      <c r="AP11" s="43">
        <f aca="true" t="shared" si="15" ref="AP11:AP43">IF(OR(NOT(AK11=0),H11="F"),1,0)</f>
        <v>0</v>
      </c>
      <c r="AQ11" s="43">
        <f aca="true" t="shared" si="16" ref="AQ11:AQ43">IF(OR(NOT(AL11=0),I11="F"),1,0)</f>
        <v>0</v>
      </c>
      <c r="AS11" s="114">
        <f aca="true" t="shared" si="17" ref="AS11:AS43">IF(U11="A",4,IF(U11="B",3,IF(U11="C",2,IF(U11="D",1,IF(U11="F",0,0)))))</f>
        <v>0</v>
      </c>
      <c r="AU11" s="114">
        <f aca="true" t="shared" si="18" ref="AU11:AU43">IF(AE11="A",4,IF(AE11="B",3,IF(AE11="C",2,IF(AE11="D",1,IF(AE11="F",0,0)))))</f>
        <v>0</v>
      </c>
      <c r="AW11">
        <f aca="true" t="shared" si="19" ref="AW11:AW43">IF(A11="",0,J11)</f>
        <v>0</v>
      </c>
      <c r="AX11">
        <f aca="true" t="shared" si="20" ref="AX11:AX43">IF(A11="",0,K11)</f>
        <v>0</v>
      </c>
      <c r="AY11">
        <f aca="true" t="shared" si="21" ref="AY11:AY43">IF(A11="",0,L11)</f>
        <v>0</v>
      </c>
      <c r="AZ11">
        <f aca="true" t="shared" si="22" ref="AZ11:AZ43">IF(A11="",0,M11)</f>
        <v>0</v>
      </c>
      <c r="BA11">
        <f aca="true" t="shared" si="23" ref="BA11:BA43">IF(N11="",0,V11)</f>
        <v>0</v>
      </c>
      <c r="BB11">
        <f aca="true" t="shared" si="24" ref="BB11:BB43">IF(N11="",0,W11)</f>
        <v>0</v>
      </c>
      <c r="BC11">
        <f aca="true" t="shared" si="25" ref="BC11:BC43">IF(X11="",0,AF11)</f>
        <v>0</v>
      </c>
      <c r="BD11">
        <f aca="true" t="shared" si="26" ref="BD11:BD43">IF(X11="",0,AG11)</f>
        <v>0</v>
      </c>
    </row>
    <row r="12" spans="1:56" ht="12.75">
      <c r="A12" s="115">
        <f>'BASIC Grade'!A23</f>
      </c>
      <c r="B12" s="202" t="str">
        <f>'BASIC Grade'!B23</f>
        <v>EECE 240</v>
      </c>
      <c r="C12" s="117" t="str">
        <f>'BASIC Grade'!C23</f>
        <v>341 Digital Systems</v>
      </c>
      <c r="D12" s="118"/>
      <c r="E12" s="117">
        <f>'BASIC Grade'!D23</f>
        <v>3</v>
      </c>
      <c r="F12" s="118">
        <f>'BASIC Grade'!I23</f>
      </c>
      <c r="G12" s="118">
        <f>'BASIC Grade'!J23</f>
      </c>
      <c r="H12" s="118">
        <f>'BASIC Grade'!K23</f>
      </c>
      <c r="I12" s="119">
        <f>'BASIC Grade'!L23</f>
      </c>
      <c r="J12" s="120">
        <f t="shared" si="0"/>
      </c>
      <c r="K12" s="121">
        <f t="shared" si="1"/>
      </c>
      <c r="L12" s="120">
        <f t="shared" si="2"/>
      </c>
      <c r="M12" s="122">
        <f t="shared" si="3"/>
      </c>
      <c r="N12" s="115">
        <f>'BASIC Grade'!M16</f>
      </c>
      <c r="O12" s="207" t="str">
        <f>'BASIC Grade'!N16</f>
        <v>MATH 301</v>
      </c>
      <c r="P12" s="123" t="str">
        <f>'BASIC Grade'!O16</f>
        <v>Calculus II</v>
      </c>
      <c r="Q12" s="123">
        <f>'BASIC Grade'!P16</f>
        <v>4</v>
      </c>
      <c r="R12" s="118">
        <f>'BASIC Grade'!U16</f>
      </c>
      <c r="S12" s="118">
        <f>'BASIC Grade'!V16</f>
      </c>
      <c r="T12" s="118">
        <f>'BASIC Grade'!W16</f>
      </c>
      <c r="U12" s="119">
        <f>'BASIC Grade'!X16</f>
      </c>
      <c r="V12" s="120">
        <f t="shared" si="4"/>
      </c>
      <c r="W12" s="122">
        <f t="shared" si="5"/>
      </c>
      <c r="X12" s="124"/>
      <c r="Y12" s="125"/>
      <c r="Z12" s="126"/>
      <c r="AA12" s="126"/>
      <c r="AB12" s="126"/>
      <c r="AC12" s="126"/>
      <c r="AD12" s="126"/>
      <c r="AE12" s="127"/>
      <c r="AF12" s="128">
        <f t="shared" si="6"/>
      </c>
      <c r="AG12" s="122">
        <f t="shared" si="7"/>
      </c>
      <c r="AI12" s="114">
        <f t="shared" si="8"/>
        <v>0</v>
      </c>
      <c r="AJ12" s="114">
        <f t="shared" si="9"/>
        <v>0</v>
      </c>
      <c r="AK12" s="114">
        <f t="shared" si="10"/>
        <v>0</v>
      </c>
      <c r="AL12" s="114">
        <f t="shared" si="11"/>
        <v>0</v>
      </c>
      <c r="AM12" s="43">
        <f t="shared" si="12"/>
        <v>0</v>
      </c>
      <c r="AN12" s="43">
        <f t="shared" si="13"/>
        <v>0</v>
      </c>
      <c r="AO12" s="43">
        <f t="shared" si="14"/>
        <v>0</v>
      </c>
      <c r="AP12" s="43">
        <f t="shared" si="15"/>
        <v>0</v>
      </c>
      <c r="AQ12" s="43">
        <f t="shared" si="16"/>
        <v>0</v>
      </c>
      <c r="AS12" s="114">
        <f t="shared" si="17"/>
        <v>0</v>
      </c>
      <c r="AU12" s="114">
        <f t="shared" si="18"/>
        <v>0</v>
      </c>
      <c r="AW12">
        <f t="shared" si="19"/>
        <v>0</v>
      </c>
      <c r="AX12">
        <f t="shared" si="20"/>
        <v>0</v>
      </c>
      <c r="AY12">
        <f t="shared" si="21"/>
        <v>0</v>
      </c>
      <c r="AZ12">
        <f t="shared" si="22"/>
        <v>0</v>
      </c>
      <c r="BA12">
        <f t="shared" si="23"/>
        <v>0</v>
      </c>
      <c r="BB12">
        <f t="shared" si="24"/>
        <v>0</v>
      </c>
      <c r="BC12">
        <f t="shared" si="25"/>
        <v>0</v>
      </c>
      <c r="BD12">
        <f t="shared" si="26"/>
        <v>0</v>
      </c>
    </row>
    <row r="13" spans="1:56" ht="12.75">
      <c r="A13" s="115">
        <f>'BASIC Grade'!M22</f>
      </c>
      <c r="B13" s="202" t="str">
        <f>'BASIC Grade'!N22</f>
        <v>EECE 260</v>
      </c>
      <c r="C13" s="117" t="str">
        <f>'BASIC Grade'!O22</f>
        <v>PC Applications Lab</v>
      </c>
      <c r="D13" s="118"/>
      <c r="E13" s="117">
        <f>'BASIC Grade'!P22</f>
        <v>1</v>
      </c>
      <c r="F13" s="118">
        <f>'BASIC Grade'!U22</f>
      </c>
      <c r="G13" s="118">
        <f>'BASIC Grade'!V22</f>
      </c>
      <c r="H13" s="118">
        <f>'BASIC Grade'!W22</f>
      </c>
      <c r="I13" s="119">
        <f>'BASIC Grade'!X22</f>
      </c>
      <c r="J13" s="120">
        <f t="shared" si="0"/>
      </c>
      <c r="K13" s="121">
        <f t="shared" si="1"/>
      </c>
      <c r="L13" s="120">
        <f t="shared" si="2"/>
      </c>
      <c r="M13" s="122">
        <f t="shared" si="3"/>
      </c>
      <c r="N13" s="115">
        <f>'BASIC Grade'!M26</f>
      </c>
      <c r="O13" s="207" t="str">
        <f>'BASIC Grade'!N26</f>
        <v>MATH 302</v>
      </c>
      <c r="P13" s="123" t="str">
        <f>'BASIC Grade'!O26</f>
        <v>Calculus III</v>
      </c>
      <c r="Q13" s="123">
        <f>'BASIC Grade'!P26</f>
        <v>4</v>
      </c>
      <c r="R13" s="118">
        <f>'BASIC Grade'!U26</f>
      </c>
      <c r="S13" s="118">
        <f>'BASIC Grade'!V26</f>
      </c>
      <c r="T13" s="118">
        <f>'BASIC Grade'!W26</f>
      </c>
      <c r="U13" s="119">
        <f>'BASIC Grade'!X26</f>
      </c>
      <c r="V13" s="120">
        <f t="shared" si="4"/>
      </c>
      <c r="W13" s="122">
        <f t="shared" si="5"/>
      </c>
      <c r="X13" s="124"/>
      <c r="Y13" s="125"/>
      <c r="Z13" s="126"/>
      <c r="AA13" s="126"/>
      <c r="AB13" s="126"/>
      <c r="AC13" s="126"/>
      <c r="AD13" s="126"/>
      <c r="AE13" s="127"/>
      <c r="AF13" s="128">
        <f t="shared" si="6"/>
      </c>
      <c r="AG13" s="122">
        <f t="shared" si="7"/>
      </c>
      <c r="AI13" s="114">
        <f t="shared" si="8"/>
        <v>0</v>
      </c>
      <c r="AJ13" s="114">
        <f t="shared" si="9"/>
        <v>0</v>
      </c>
      <c r="AK13" s="114">
        <f t="shared" si="10"/>
        <v>0</v>
      </c>
      <c r="AL13" s="114">
        <f t="shared" si="11"/>
        <v>0</v>
      </c>
      <c r="AM13" s="43">
        <f t="shared" si="12"/>
        <v>0</v>
      </c>
      <c r="AN13" s="43">
        <f t="shared" si="13"/>
        <v>0</v>
      </c>
      <c r="AO13" s="43">
        <f t="shared" si="14"/>
        <v>0</v>
      </c>
      <c r="AP13" s="43">
        <f t="shared" si="15"/>
        <v>0</v>
      </c>
      <c r="AQ13" s="43">
        <f t="shared" si="16"/>
        <v>0</v>
      </c>
      <c r="AS13" s="114">
        <f t="shared" si="17"/>
        <v>0</v>
      </c>
      <c r="AU13" s="114">
        <f t="shared" si="18"/>
        <v>0</v>
      </c>
      <c r="AW13">
        <f t="shared" si="19"/>
        <v>0</v>
      </c>
      <c r="AX13">
        <f t="shared" si="20"/>
        <v>0</v>
      </c>
      <c r="AY13">
        <f t="shared" si="21"/>
        <v>0</v>
      </c>
      <c r="AZ13">
        <f t="shared" si="22"/>
        <v>0</v>
      </c>
      <c r="BA13">
        <f t="shared" si="23"/>
        <v>0</v>
      </c>
      <c r="BB13">
        <f t="shared" si="24"/>
        <v>0</v>
      </c>
      <c r="BC13">
        <f t="shared" si="25"/>
        <v>0</v>
      </c>
      <c r="BD13">
        <f t="shared" si="26"/>
        <v>0</v>
      </c>
    </row>
    <row r="14" spans="1:56" ht="12.75">
      <c r="A14" s="115">
        <f>'BASIC Grade'!M23</f>
      </c>
      <c r="B14" s="202" t="str">
        <f>'BASIC Grade'!N23</f>
        <v>EECE 333</v>
      </c>
      <c r="C14" s="117" t="str">
        <f>'BASIC Grade'!O23</f>
        <v>Telecom I</v>
      </c>
      <c r="D14" s="118"/>
      <c r="E14" s="117">
        <f>'BASIC Grade'!P23</f>
        <v>3</v>
      </c>
      <c r="F14" s="118">
        <f>'BASIC Grade'!U23</f>
      </c>
      <c r="G14" s="118">
        <f>'BASIC Grade'!V23</f>
      </c>
      <c r="H14" s="118">
        <f>'BASIC Grade'!W23</f>
      </c>
      <c r="I14" s="119">
        <f>'BASIC Grade'!X23</f>
      </c>
      <c r="J14" s="120">
        <f t="shared" si="0"/>
      </c>
      <c r="K14" s="121">
        <f t="shared" si="1"/>
      </c>
      <c r="L14" s="120">
        <f t="shared" si="2"/>
      </c>
      <c r="M14" s="122">
        <f t="shared" si="3"/>
      </c>
      <c r="N14" s="115">
        <f>'BASIC Grade'!A25</f>
      </c>
      <c r="O14" s="207" t="str">
        <f>'BASIC Grade'!B25</f>
        <v>MATH 350</v>
      </c>
      <c r="P14" s="123" t="str">
        <f>'BASIC Grade'!C25</f>
        <v>Differential Equations</v>
      </c>
      <c r="Q14" s="123">
        <f>'BASIC Grade'!D25</f>
        <v>3</v>
      </c>
      <c r="R14" s="118">
        <f>'BASIC Grade'!I25</f>
      </c>
      <c r="S14" s="118">
        <f>'BASIC Grade'!J25</f>
      </c>
      <c r="T14" s="118">
        <f>'BASIC Grade'!K25</f>
      </c>
      <c r="U14" s="119">
        <f>'BASIC Grade'!L25</f>
      </c>
      <c r="V14" s="120">
        <f t="shared" si="4"/>
      </c>
      <c r="W14" s="122">
        <f t="shared" si="5"/>
      </c>
      <c r="X14" s="124"/>
      <c r="Y14" s="125"/>
      <c r="Z14" s="126"/>
      <c r="AA14" s="126"/>
      <c r="AB14" s="126"/>
      <c r="AC14" s="126"/>
      <c r="AD14" s="126"/>
      <c r="AE14" s="127"/>
      <c r="AF14" s="128">
        <f t="shared" si="6"/>
      </c>
      <c r="AG14" s="122">
        <f t="shared" si="7"/>
      </c>
      <c r="AI14" s="114">
        <f t="shared" si="8"/>
        <v>0</v>
      </c>
      <c r="AJ14" s="114">
        <f t="shared" si="9"/>
        <v>0</v>
      </c>
      <c r="AK14" s="114">
        <f t="shared" si="10"/>
        <v>0</v>
      </c>
      <c r="AL14" s="114">
        <f t="shared" si="11"/>
        <v>0</v>
      </c>
      <c r="AM14" s="43">
        <f t="shared" si="12"/>
        <v>0</v>
      </c>
      <c r="AN14" s="43">
        <f t="shared" si="13"/>
        <v>0</v>
      </c>
      <c r="AO14" s="43">
        <f t="shared" si="14"/>
        <v>0</v>
      </c>
      <c r="AP14" s="43">
        <f t="shared" si="15"/>
        <v>0</v>
      </c>
      <c r="AQ14" s="43">
        <f t="shared" si="16"/>
        <v>0</v>
      </c>
      <c r="AS14" s="114">
        <f t="shared" si="17"/>
        <v>0</v>
      </c>
      <c r="AU14" s="114">
        <f t="shared" si="18"/>
        <v>0</v>
      </c>
      <c r="AW14">
        <f t="shared" si="19"/>
        <v>0</v>
      </c>
      <c r="AX14">
        <f t="shared" si="20"/>
        <v>0</v>
      </c>
      <c r="AY14">
        <f t="shared" si="21"/>
        <v>0</v>
      </c>
      <c r="AZ14">
        <f t="shared" si="22"/>
        <v>0</v>
      </c>
      <c r="BA14">
        <f t="shared" si="23"/>
        <v>0</v>
      </c>
      <c r="BB14">
        <f t="shared" si="24"/>
        <v>0</v>
      </c>
      <c r="BC14">
        <f t="shared" si="25"/>
        <v>0</v>
      </c>
      <c r="BD14">
        <f t="shared" si="26"/>
        <v>0</v>
      </c>
    </row>
    <row r="15" spans="1:56" ht="12.75">
      <c r="A15" s="115">
        <f>'BASIC Grade'!A32</f>
      </c>
      <c r="B15" s="202" t="str">
        <f>'BASIC Grade'!B32</f>
        <v>EECE 335</v>
      </c>
      <c r="C15" s="117" t="str">
        <f>'BASIC Grade'!C32</f>
        <v>Electronics I    </v>
      </c>
      <c r="D15" s="118"/>
      <c r="E15" s="117">
        <f>'BASIC Grade'!D32</f>
        <v>3</v>
      </c>
      <c r="F15" s="118">
        <f>'BASIC Grade'!I32</f>
      </c>
      <c r="G15" s="118">
        <f>'BASIC Grade'!J32</f>
      </c>
      <c r="H15" s="118">
        <f>'BASIC Grade'!K32</f>
      </c>
      <c r="I15" s="119">
        <f>'BASIC Grade'!L32</f>
      </c>
      <c r="J15" s="120">
        <f t="shared" si="0"/>
      </c>
      <c r="K15" s="121">
        <f t="shared" si="1"/>
      </c>
      <c r="L15" s="120">
        <f t="shared" si="2"/>
      </c>
      <c r="M15" s="122">
        <f t="shared" si="3"/>
      </c>
      <c r="N15" s="115">
        <f>'BASIC Grade'!M27</f>
      </c>
      <c r="O15" s="207" t="str">
        <f>'BASIC Grade'!N27</f>
        <v>STAT 425</v>
      </c>
      <c r="P15" s="123" t="str">
        <f>'BASIC Grade'!O27</f>
        <v>Basic Theory</v>
      </c>
      <c r="Q15" s="123">
        <f>'BASIC Grade'!P27</f>
        <v>0</v>
      </c>
      <c r="R15" s="118">
        <f>'BASIC Grade'!U27</f>
      </c>
      <c r="S15" s="118">
        <f>'BASIC Grade'!V27</f>
      </c>
      <c r="T15" s="118">
        <f>'BASIC Grade'!W27</f>
      </c>
      <c r="U15" s="119">
        <f>'BASIC Grade'!X27</f>
      </c>
      <c r="V15" s="120">
        <f t="shared" si="4"/>
      </c>
      <c r="W15" s="122">
        <f t="shared" si="5"/>
      </c>
      <c r="X15" s="124"/>
      <c r="Y15" s="126"/>
      <c r="Z15" s="126"/>
      <c r="AA15" s="126"/>
      <c r="AB15" s="126"/>
      <c r="AC15" s="126"/>
      <c r="AD15" s="126"/>
      <c r="AE15" s="127"/>
      <c r="AF15" s="128">
        <f t="shared" si="6"/>
      </c>
      <c r="AG15" s="122">
        <f t="shared" si="7"/>
      </c>
      <c r="AI15" s="114">
        <f t="shared" si="8"/>
        <v>0</v>
      </c>
      <c r="AJ15" s="114">
        <f t="shared" si="9"/>
        <v>0</v>
      </c>
      <c r="AK15" s="114">
        <f t="shared" si="10"/>
        <v>0</v>
      </c>
      <c r="AL15" s="114">
        <f t="shared" si="11"/>
        <v>0</v>
      </c>
      <c r="AM15" s="43">
        <f t="shared" si="12"/>
        <v>0</v>
      </c>
      <c r="AN15" s="43">
        <f t="shared" si="13"/>
        <v>0</v>
      </c>
      <c r="AO15" s="43">
        <f t="shared" si="14"/>
        <v>0</v>
      </c>
      <c r="AP15" s="43">
        <f t="shared" si="15"/>
        <v>0</v>
      </c>
      <c r="AQ15" s="43">
        <f t="shared" si="16"/>
        <v>0</v>
      </c>
      <c r="AS15" s="114">
        <f t="shared" si="17"/>
        <v>0</v>
      </c>
      <c r="AU15" s="114">
        <f t="shared" si="18"/>
        <v>0</v>
      </c>
      <c r="AW15">
        <f t="shared" si="19"/>
        <v>0</v>
      </c>
      <c r="AX15">
        <f t="shared" si="20"/>
        <v>0</v>
      </c>
      <c r="AY15">
        <f t="shared" si="21"/>
        <v>0</v>
      </c>
      <c r="AZ15">
        <f t="shared" si="22"/>
        <v>0</v>
      </c>
      <c r="BA15">
        <f t="shared" si="23"/>
        <v>0</v>
      </c>
      <c r="BB15">
        <f t="shared" si="24"/>
        <v>0</v>
      </c>
      <c r="BC15">
        <f t="shared" si="25"/>
        <v>0</v>
      </c>
      <c r="BD15">
        <f t="shared" si="26"/>
        <v>0</v>
      </c>
    </row>
    <row r="16" spans="1:56" ht="12.75">
      <c r="A16" s="115">
        <f>'BASIC Grade'!A34</f>
      </c>
      <c r="B16" s="202" t="str">
        <f>'BASIC Grade'!B34</f>
        <v>EECE 340</v>
      </c>
      <c r="C16" s="117" t="str">
        <f>'BASIC Grade'!C34</f>
        <v>439 Microprocessors</v>
      </c>
      <c r="D16" s="118"/>
      <c r="E16" s="117">
        <f>'BASIC Grade'!D34</f>
        <v>3</v>
      </c>
      <c r="F16" s="118">
        <f>'BASIC Grade'!I34</f>
      </c>
      <c r="G16" s="118">
        <f>'BASIC Grade'!J34</f>
      </c>
      <c r="H16" s="118">
        <f>'BASIC Grade'!K34</f>
      </c>
      <c r="I16" s="119">
        <f>'BASIC Grade'!L34</f>
      </c>
      <c r="J16" s="120">
        <f t="shared" si="0"/>
      </c>
      <c r="K16" s="121">
        <f t="shared" si="1"/>
      </c>
      <c r="L16" s="120">
        <f t="shared" si="2"/>
      </c>
      <c r="M16" s="122">
        <f t="shared" si="3"/>
      </c>
      <c r="N16" s="129"/>
      <c r="O16" s="208"/>
      <c r="P16" s="130" t="s">
        <v>178</v>
      </c>
      <c r="Q16" s="142">
        <f>'BASIC Grade'!P28</f>
        <v>3</v>
      </c>
      <c r="R16" s="234">
        <f>'BASIC Grade'!U28</f>
      </c>
      <c r="S16" s="234">
        <f>'BASIC Grade'!V28</f>
      </c>
      <c r="T16" s="234">
        <f>'BASIC Grade'!W28</f>
      </c>
      <c r="U16" s="210">
        <f>'BASIC Grade'!X28</f>
      </c>
      <c r="V16" s="120">
        <f t="shared" si="4"/>
      </c>
      <c r="W16" s="122">
        <f t="shared" si="5"/>
      </c>
      <c r="X16" s="124"/>
      <c r="Y16" s="126"/>
      <c r="Z16" s="126"/>
      <c r="AA16" s="126"/>
      <c r="AB16" s="126"/>
      <c r="AC16" s="126"/>
      <c r="AD16" s="126"/>
      <c r="AE16" s="127"/>
      <c r="AF16" s="128">
        <f t="shared" si="6"/>
      </c>
      <c r="AG16" s="122">
        <f t="shared" si="7"/>
      </c>
      <c r="AI16" s="114">
        <f t="shared" si="8"/>
        <v>0</v>
      </c>
      <c r="AJ16" s="114">
        <f t="shared" si="9"/>
        <v>0</v>
      </c>
      <c r="AK16" s="114">
        <f t="shared" si="10"/>
        <v>0</v>
      </c>
      <c r="AL16" s="114">
        <f t="shared" si="11"/>
        <v>0</v>
      </c>
      <c r="AM16" s="43">
        <f t="shared" si="12"/>
        <v>0</v>
      </c>
      <c r="AN16" s="43">
        <f t="shared" si="13"/>
        <v>0</v>
      </c>
      <c r="AO16" s="43">
        <f t="shared" si="14"/>
        <v>0</v>
      </c>
      <c r="AP16" s="43">
        <f t="shared" si="15"/>
        <v>0</v>
      </c>
      <c r="AQ16" s="43">
        <f t="shared" si="16"/>
        <v>0</v>
      </c>
      <c r="AS16" s="114">
        <f t="shared" si="17"/>
        <v>0</v>
      </c>
      <c r="AU16" s="114">
        <f t="shared" si="18"/>
        <v>0</v>
      </c>
      <c r="AW16">
        <f t="shared" si="19"/>
        <v>0</v>
      </c>
      <c r="AX16">
        <f t="shared" si="20"/>
        <v>0</v>
      </c>
      <c r="AY16">
        <f t="shared" si="21"/>
        <v>0</v>
      </c>
      <c r="AZ16">
        <f t="shared" si="22"/>
        <v>0</v>
      </c>
      <c r="BA16">
        <f t="shared" si="23"/>
        <v>0</v>
      </c>
      <c r="BB16">
        <f t="shared" si="24"/>
        <v>0</v>
      </c>
      <c r="BC16">
        <f t="shared" si="25"/>
        <v>0</v>
      </c>
      <c r="BD16">
        <f t="shared" si="26"/>
        <v>0</v>
      </c>
    </row>
    <row r="17" spans="1:56" ht="13.5" thickBot="1">
      <c r="A17" s="115">
        <f>'BASIC Grade'!M33</f>
      </c>
      <c r="B17" s="202" t="str">
        <f>'BASIC Grade'!N33</f>
        <v>EECE 342</v>
      </c>
      <c r="C17" s="117" t="str">
        <f>'BASIC Grade'!O33</f>
        <v>438 Microprocessors Lab</v>
      </c>
      <c r="D17" s="118"/>
      <c r="E17" s="117">
        <f>'BASIC Grade'!P33</f>
        <v>1</v>
      </c>
      <c r="F17" s="118">
        <f>'BASIC Grade'!U33</f>
      </c>
      <c r="G17" s="118">
        <f>'BASIC Grade'!V33</f>
      </c>
      <c r="H17" s="118">
        <f>'BASIC Grade'!W33</f>
      </c>
      <c r="I17" s="119">
        <f>'BASIC Grade'!X33</f>
      </c>
      <c r="J17" s="120">
        <f t="shared" si="0"/>
      </c>
      <c r="K17" s="121">
        <f t="shared" si="1"/>
      </c>
      <c r="L17" s="120">
        <f t="shared" si="2"/>
      </c>
      <c r="M17" s="122">
        <f t="shared" si="3"/>
      </c>
      <c r="N17" s="132"/>
      <c r="O17" s="133"/>
      <c r="P17" s="134"/>
      <c r="Q17" s="38"/>
      <c r="R17" s="38"/>
      <c r="S17" s="38"/>
      <c r="T17" s="135" t="s">
        <v>179</v>
      </c>
      <c r="U17" s="135"/>
      <c r="V17" s="136">
        <f>SUM(V11:V16)</f>
        <v>0</v>
      </c>
      <c r="W17" s="137">
        <f>SUM(W11:W16)</f>
        <v>0</v>
      </c>
      <c r="X17" s="124"/>
      <c r="Y17" s="126"/>
      <c r="Z17" s="126"/>
      <c r="AA17" s="126"/>
      <c r="AB17" s="126"/>
      <c r="AC17" s="126"/>
      <c r="AD17" s="126"/>
      <c r="AE17" s="127"/>
      <c r="AF17" s="128">
        <f t="shared" si="6"/>
      </c>
      <c r="AG17" s="122">
        <f t="shared" si="7"/>
      </c>
      <c r="AI17" s="114">
        <f t="shared" si="8"/>
        <v>0</v>
      </c>
      <c r="AJ17" s="114">
        <f t="shared" si="9"/>
        <v>0</v>
      </c>
      <c r="AK17" s="114">
        <f t="shared" si="10"/>
        <v>0</v>
      </c>
      <c r="AL17" s="114">
        <f t="shared" si="11"/>
        <v>0</v>
      </c>
      <c r="AM17" s="43">
        <f t="shared" si="12"/>
        <v>0</v>
      </c>
      <c r="AN17" s="43">
        <f t="shared" si="13"/>
        <v>0</v>
      </c>
      <c r="AO17" s="43">
        <f t="shared" si="14"/>
        <v>0</v>
      </c>
      <c r="AP17" s="43">
        <f t="shared" si="15"/>
        <v>0</v>
      </c>
      <c r="AQ17" s="43">
        <f t="shared" si="16"/>
        <v>0</v>
      </c>
      <c r="AS17" s="114">
        <f t="shared" si="17"/>
        <v>0</v>
      </c>
      <c r="AU17" s="114">
        <f t="shared" si="18"/>
        <v>0</v>
      </c>
      <c r="AW17">
        <f t="shared" si="19"/>
        <v>0</v>
      </c>
      <c r="AX17">
        <f t="shared" si="20"/>
        <v>0</v>
      </c>
      <c r="AY17">
        <f t="shared" si="21"/>
        <v>0</v>
      </c>
      <c r="AZ17">
        <f t="shared" si="22"/>
        <v>0</v>
      </c>
      <c r="BA17">
        <f t="shared" si="23"/>
        <v>0</v>
      </c>
      <c r="BB17">
        <f t="shared" si="24"/>
        <v>0</v>
      </c>
      <c r="BC17">
        <f t="shared" si="25"/>
        <v>0</v>
      </c>
      <c r="BD17">
        <f t="shared" si="26"/>
        <v>0</v>
      </c>
    </row>
    <row r="18" spans="1:56" ht="12.75">
      <c r="A18" s="115">
        <f>'BASIC Grade'!A33</f>
      </c>
      <c r="B18" s="202" t="str">
        <f>'BASIC Grade'!B33</f>
        <v>EECE 344</v>
      </c>
      <c r="C18" s="117" t="str">
        <f>'BASIC Grade'!C33</f>
        <v>Engr Electromagnetics</v>
      </c>
      <c r="D18" s="118"/>
      <c r="E18" s="117">
        <f>'BASIC Grade'!D33</f>
        <v>3</v>
      </c>
      <c r="F18" s="118">
        <f>'BASIC Grade'!I33</f>
      </c>
      <c r="G18" s="118">
        <f>'BASIC Grade'!J33</f>
      </c>
      <c r="H18" s="118">
        <f>'BASIC Grade'!K33</f>
      </c>
      <c r="I18" s="119">
        <f>'BASIC Grade'!L33</f>
      </c>
      <c r="J18" s="120">
        <f t="shared" si="0"/>
      </c>
      <c r="K18" s="121">
        <f t="shared" si="1"/>
      </c>
      <c r="L18" s="120">
        <f t="shared" si="2"/>
      </c>
      <c r="M18" s="122">
        <f t="shared" si="3"/>
      </c>
      <c r="N18" s="138" t="s">
        <v>180</v>
      </c>
      <c r="O18" s="139"/>
      <c r="P18" s="140"/>
      <c r="Q18" s="95"/>
      <c r="R18" s="95"/>
      <c r="S18" s="95"/>
      <c r="T18" s="95"/>
      <c r="U18" s="139"/>
      <c r="V18" s="95"/>
      <c r="W18" s="141"/>
      <c r="X18" s="124"/>
      <c r="Y18" s="126"/>
      <c r="Z18" s="126"/>
      <c r="AA18" s="126"/>
      <c r="AB18" s="126"/>
      <c r="AC18" s="126"/>
      <c r="AD18" s="126"/>
      <c r="AE18" s="127"/>
      <c r="AF18" s="128">
        <f t="shared" si="6"/>
      </c>
      <c r="AG18" s="122">
        <f t="shared" si="7"/>
      </c>
      <c r="AI18" s="114">
        <f t="shared" si="8"/>
        <v>0</v>
      </c>
      <c r="AJ18" s="114">
        <f t="shared" si="9"/>
        <v>0</v>
      </c>
      <c r="AK18" s="114">
        <f t="shared" si="10"/>
        <v>0</v>
      </c>
      <c r="AL18" s="114">
        <f t="shared" si="11"/>
        <v>0</v>
      </c>
      <c r="AM18" s="43">
        <f t="shared" si="12"/>
        <v>0</v>
      </c>
      <c r="AN18" s="43">
        <f t="shared" si="13"/>
        <v>0</v>
      </c>
      <c r="AO18" s="43">
        <f t="shared" si="14"/>
        <v>0</v>
      </c>
      <c r="AP18" s="43">
        <f t="shared" si="15"/>
        <v>0</v>
      </c>
      <c r="AQ18" s="43">
        <f t="shared" si="16"/>
        <v>0</v>
      </c>
      <c r="AS18" s="114">
        <f t="shared" si="17"/>
        <v>0</v>
      </c>
      <c r="AU18" s="114">
        <f t="shared" si="18"/>
        <v>0</v>
      </c>
      <c r="AW18">
        <f t="shared" si="19"/>
        <v>0</v>
      </c>
      <c r="AX18">
        <f t="shared" si="20"/>
        <v>0</v>
      </c>
      <c r="AY18">
        <f t="shared" si="21"/>
        <v>0</v>
      </c>
      <c r="AZ18">
        <f t="shared" si="22"/>
        <v>0</v>
      </c>
      <c r="BA18">
        <f t="shared" si="23"/>
        <v>0</v>
      </c>
      <c r="BB18">
        <f t="shared" si="24"/>
        <v>0</v>
      </c>
      <c r="BC18">
        <f t="shared" si="25"/>
        <v>0</v>
      </c>
      <c r="BD18">
        <f t="shared" si="26"/>
        <v>0</v>
      </c>
    </row>
    <row r="19" spans="1:56" ht="12.75">
      <c r="A19" s="115">
        <f>'BASIC Grade'!M32</f>
      </c>
      <c r="B19" s="202" t="str">
        <f>'BASIC Grade'!N32</f>
        <v>EECE 353</v>
      </c>
      <c r="C19" s="117" t="str">
        <f>'BASIC Grade'!O32</f>
        <v>Electronics II </v>
      </c>
      <c r="D19" s="118"/>
      <c r="E19" s="117">
        <f>'BASIC Grade'!P32</f>
        <v>4</v>
      </c>
      <c r="F19" s="118">
        <f>'BASIC Grade'!U32</f>
      </c>
      <c r="G19" s="118">
        <f>'BASIC Grade'!V32</f>
      </c>
      <c r="H19" s="118">
        <f>'BASIC Grade'!W32</f>
      </c>
      <c r="I19" s="119">
        <f>'BASIC Grade'!X32</f>
      </c>
      <c r="J19" s="120">
        <f t="shared" si="0"/>
      </c>
      <c r="K19" s="121">
        <f t="shared" si="1"/>
      </c>
      <c r="L19" s="120">
        <f t="shared" si="2"/>
      </c>
      <c r="M19" s="122">
        <f t="shared" si="3"/>
      </c>
      <c r="N19" s="97">
        <f>'BASIC Grade'!M17</f>
      </c>
      <c r="O19" s="201" t="str">
        <f>'BASIC Grade'!N17</f>
        <v>PHYS 201</v>
      </c>
      <c r="P19" s="105" t="str">
        <f>'BASIC Grade'!O17</f>
        <v>General Physics  I </v>
      </c>
      <c r="Q19" s="105">
        <f>'BASIC Grade'!P17</f>
        <v>4</v>
      </c>
      <c r="R19" s="100">
        <f>'BASIC Grade'!U17</f>
      </c>
      <c r="S19" s="100">
        <f>'BASIC Grade'!V17</f>
      </c>
      <c r="T19" s="100">
        <f>'BASIC Grade'!W17</f>
      </c>
      <c r="U19" s="101">
        <f>'BASIC Grade'!X17</f>
      </c>
      <c r="V19" s="102">
        <f>IF(OR(U19="A",U19="B",U19="C",U19="D",U19="F"),Q19,"")</f>
      </c>
      <c r="W19" s="104">
        <f>IF(V19="","",AS19*V19)</f>
      </c>
      <c r="X19" s="124"/>
      <c r="Y19" s="126"/>
      <c r="Z19" s="126"/>
      <c r="AA19" s="126"/>
      <c r="AB19" s="126"/>
      <c r="AC19" s="126"/>
      <c r="AD19" s="126"/>
      <c r="AE19" s="127"/>
      <c r="AF19" s="128">
        <f t="shared" si="6"/>
      </c>
      <c r="AG19" s="122">
        <f t="shared" si="7"/>
      </c>
      <c r="AI19" s="114">
        <f t="shared" si="8"/>
        <v>0</v>
      </c>
      <c r="AJ19" s="114">
        <f t="shared" si="9"/>
        <v>0</v>
      </c>
      <c r="AK19" s="114">
        <f t="shared" si="10"/>
        <v>0</v>
      </c>
      <c r="AL19" s="114">
        <f t="shared" si="11"/>
        <v>0</v>
      </c>
      <c r="AM19" s="43">
        <f t="shared" si="12"/>
        <v>0</v>
      </c>
      <c r="AN19" s="43">
        <f t="shared" si="13"/>
        <v>0</v>
      </c>
      <c r="AO19" s="43">
        <f t="shared" si="14"/>
        <v>0</v>
      </c>
      <c r="AP19" s="43">
        <f t="shared" si="15"/>
        <v>0</v>
      </c>
      <c r="AQ19" s="43">
        <f t="shared" si="16"/>
        <v>0</v>
      </c>
      <c r="AS19" s="114">
        <f t="shared" si="17"/>
        <v>0</v>
      </c>
      <c r="AU19" s="114">
        <f t="shared" si="18"/>
        <v>0</v>
      </c>
      <c r="AW19">
        <f t="shared" si="19"/>
        <v>0</v>
      </c>
      <c r="AX19">
        <f t="shared" si="20"/>
        <v>0</v>
      </c>
      <c r="AY19">
        <f t="shared" si="21"/>
        <v>0</v>
      </c>
      <c r="AZ19">
        <f t="shared" si="22"/>
        <v>0</v>
      </c>
      <c r="BA19">
        <f t="shared" si="23"/>
        <v>0</v>
      </c>
      <c r="BB19">
        <f t="shared" si="24"/>
        <v>0</v>
      </c>
      <c r="BC19">
        <f t="shared" si="25"/>
        <v>0</v>
      </c>
      <c r="BD19">
        <f t="shared" si="26"/>
        <v>0</v>
      </c>
    </row>
    <row r="20" spans="1:56" ht="12.75">
      <c r="A20" s="115">
        <f>'BASIC Grade'!A24</f>
      </c>
      <c r="B20" s="202" t="str">
        <f>'BASIC Grade'!B24</f>
        <v>EECE 355</v>
      </c>
      <c r="C20" s="117" t="str">
        <f>'BASIC Grade'!C24</f>
        <v>Circuits &amp; Signals I</v>
      </c>
      <c r="D20" s="118"/>
      <c r="E20" s="117">
        <f>'BASIC Grade'!D24</f>
        <v>4</v>
      </c>
      <c r="F20" s="118">
        <f>'BASIC Grade'!I24</f>
      </c>
      <c r="G20" s="118">
        <f>'BASIC Grade'!J24</f>
      </c>
      <c r="H20" s="118">
        <f>'BASIC Grade'!K24</f>
      </c>
      <c r="I20" s="119">
        <f>'BASIC Grade'!L24</f>
      </c>
      <c r="J20" s="120">
        <f t="shared" si="0"/>
      </c>
      <c r="K20" s="121">
        <f t="shared" si="1"/>
      </c>
      <c r="L20" s="120">
        <f t="shared" si="2"/>
      </c>
      <c r="M20" s="122">
        <f t="shared" si="3"/>
      </c>
      <c r="N20" s="115">
        <f>'BASIC Grade'!A26</f>
      </c>
      <c r="O20" s="202" t="str">
        <f>'BASIC Grade'!B26</f>
        <v>PHYS 202</v>
      </c>
      <c r="P20" s="123" t="str">
        <f>'BASIC Grade'!C26</f>
        <v>General Physics II</v>
      </c>
      <c r="Q20" s="123">
        <f>'BASIC Grade'!D26</f>
        <v>4</v>
      </c>
      <c r="R20" s="118">
        <f>'BASIC Grade'!I26</f>
      </c>
      <c r="S20" s="118">
        <f>'BASIC Grade'!J26</f>
      </c>
      <c r="T20" s="118">
        <f>'BASIC Grade'!K26</f>
      </c>
      <c r="U20" s="119">
        <f>'BASIC Grade'!L26</f>
      </c>
      <c r="V20" s="120">
        <f>IF(OR(U20="A",U20="B",U20="C",U20="D",U20="F"),Q20,"")</f>
      </c>
      <c r="W20" s="122">
        <f>IF(V20="","",AS20*V20)</f>
      </c>
      <c r="X20" s="124"/>
      <c r="Y20" s="126"/>
      <c r="Z20" s="126"/>
      <c r="AA20" s="126"/>
      <c r="AB20" s="126"/>
      <c r="AC20" s="126"/>
      <c r="AD20" s="126"/>
      <c r="AE20" s="127"/>
      <c r="AF20" s="128">
        <f t="shared" si="6"/>
      </c>
      <c r="AG20" s="122">
        <f t="shared" si="7"/>
      </c>
      <c r="AI20" s="114">
        <f t="shared" si="8"/>
        <v>0</v>
      </c>
      <c r="AJ20" s="114">
        <f t="shared" si="9"/>
        <v>0</v>
      </c>
      <c r="AK20" s="114">
        <f t="shared" si="10"/>
        <v>0</v>
      </c>
      <c r="AL20" s="114">
        <f t="shared" si="11"/>
        <v>0</v>
      </c>
      <c r="AM20" s="43">
        <f t="shared" si="12"/>
        <v>0</v>
      </c>
      <c r="AN20" s="43">
        <f t="shared" si="13"/>
        <v>0</v>
      </c>
      <c r="AO20" s="43">
        <f t="shared" si="14"/>
        <v>0</v>
      </c>
      <c r="AP20" s="43">
        <f t="shared" si="15"/>
        <v>0</v>
      </c>
      <c r="AQ20" s="43">
        <f t="shared" si="16"/>
        <v>0</v>
      </c>
      <c r="AS20" s="114">
        <f t="shared" si="17"/>
        <v>0</v>
      </c>
      <c r="AU20" s="114">
        <f t="shared" si="18"/>
        <v>0</v>
      </c>
      <c r="AW20">
        <f t="shared" si="19"/>
        <v>0</v>
      </c>
      <c r="AX20">
        <f t="shared" si="20"/>
        <v>0</v>
      </c>
      <c r="AY20">
        <f t="shared" si="21"/>
        <v>0</v>
      </c>
      <c r="AZ20">
        <f t="shared" si="22"/>
        <v>0</v>
      </c>
      <c r="BA20">
        <f t="shared" si="23"/>
        <v>0</v>
      </c>
      <c r="BB20">
        <f t="shared" si="24"/>
        <v>0</v>
      </c>
      <c r="BC20">
        <f t="shared" si="25"/>
        <v>0</v>
      </c>
      <c r="BD20">
        <f t="shared" si="26"/>
        <v>0</v>
      </c>
    </row>
    <row r="21" spans="1:56" ht="12.75">
      <c r="A21" s="115">
        <f>'BASIC Grade'!M24</f>
      </c>
      <c r="B21" s="202" t="str">
        <f>'BASIC Grade'!N24</f>
        <v>EECE 356</v>
      </c>
      <c r="C21" s="117" t="str">
        <f>'BASIC Grade'!O24</f>
        <v>Circuits &amp; Signals II</v>
      </c>
      <c r="D21" s="118"/>
      <c r="E21" s="117">
        <f>'BASIC Grade'!P24</f>
        <v>4</v>
      </c>
      <c r="F21" s="118">
        <f>'BASIC Grade'!U24</f>
      </c>
      <c r="G21" s="118">
        <f>'BASIC Grade'!V24</f>
      </c>
      <c r="H21" s="118">
        <f>'BASIC Grade'!W24</f>
      </c>
      <c r="I21" s="119">
        <f>'BASIC Grade'!X24</f>
      </c>
      <c r="J21" s="120">
        <f t="shared" si="0"/>
      </c>
      <c r="K21" s="121">
        <f t="shared" si="1"/>
      </c>
      <c r="L21" s="120">
        <f t="shared" si="2"/>
      </c>
      <c r="M21" s="122">
        <f t="shared" si="3"/>
      </c>
      <c r="N21" s="115">
        <f>'BASIC Grade'!M18</f>
      </c>
      <c r="O21" s="202" t="str">
        <f>'BASIC Grade'!N18</f>
        <v>BIOL 121</v>
      </c>
      <c r="P21" s="123" t="str">
        <f>'BASIC Grade'!O18</f>
        <v>Elective(BIO SCI)2</v>
      </c>
      <c r="Q21" s="123">
        <f>'BASIC Grade'!P18</f>
        <v>3</v>
      </c>
      <c r="R21" s="118">
        <f>'BASIC Grade'!U18</f>
      </c>
      <c r="S21" s="118">
        <f>'BASIC Grade'!V18</f>
      </c>
      <c r="T21" s="118">
        <f>'BASIC Grade'!W18</f>
      </c>
      <c r="U21" s="119">
        <f>'BASIC Grade'!X18</f>
      </c>
      <c r="V21" s="120">
        <f>IF(OR(U21="A",U21="B",U21="C",U21="D",U21="F"),Q21,"")</f>
      </c>
      <c r="W21" s="122">
        <f>IF(V21="","",AS21*V21)</f>
      </c>
      <c r="X21" s="124"/>
      <c r="Y21" s="126"/>
      <c r="Z21" s="126"/>
      <c r="AA21" s="126"/>
      <c r="AB21" s="126"/>
      <c r="AC21" s="126"/>
      <c r="AD21" s="126"/>
      <c r="AE21" s="127"/>
      <c r="AF21" s="128">
        <f t="shared" si="6"/>
      </c>
      <c r="AG21" s="122">
        <f t="shared" si="7"/>
      </c>
      <c r="AI21" s="114">
        <f t="shared" si="8"/>
        <v>0</v>
      </c>
      <c r="AJ21" s="114">
        <f t="shared" si="9"/>
        <v>0</v>
      </c>
      <c r="AK21" s="114">
        <f t="shared" si="10"/>
        <v>0</v>
      </c>
      <c r="AL21" s="114">
        <f t="shared" si="11"/>
        <v>0</v>
      </c>
      <c r="AM21" s="43">
        <f t="shared" si="12"/>
        <v>0</v>
      </c>
      <c r="AN21" s="43">
        <f t="shared" si="13"/>
        <v>0</v>
      </c>
      <c r="AO21" s="43">
        <f t="shared" si="14"/>
        <v>0</v>
      </c>
      <c r="AP21" s="43">
        <f t="shared" si="15"/>
        <v>0</v>
      </c>
      <c r="AQ21" s="43">
        <f t="shared" si="16"/>
        <v>0</v>
      </c>
      <c r="AS21" s="114">
        <f t="shared" si="17"/>
        <v>0</v>
      </c>
      <c r="AU21" s="114">
        <f t="shared" si="18"/>
        <v>0</v>
      </c>
      <c r="AW21">
        <f t="shared" si="19"/>
        <v>0</v>
      </c>
      <c r="AX21">
        <f t="shared" si="20"/>
        <v>0</v>
      </c>
      <c r="AY21">
        <f t="shared" si="21"/>
        <v>0</v>
      </c>
      <c r="AZ21">
        <f t="shared" si="22"/>
        <v>0</v>
      </c>
      <c r="BA21">
        <f t="shared" si="23"/>
        <v>0</v>
      </c>
      <c r="BB21">
        <f t="shared" si="24"/>
        <v>0</v>
      </c>
      <c r="BC21">
        <f t="shared" si="25"/>
        <v>0</v>
      </c>
      <c r="BD21">
        <f t="shared" si="26"/>
        <v>0</v>
      </c>
    </row>
    <row r="22" spans="1:56" ht="12.75">
      <c r="A22" s="115">
        <f>'BASIC Grade'!A41</f>
      </c>
      <c r="B22" s="202" t="str">
        <f>'BASIC Grade'!B41</f>
        <v>EECE 423</v>
      </c>
      <c r="C22" s="117" t="str">
        <f>'BASIC Grade'!C41</f>
        <v>Seminar I</v>
      </c>
      <c r="D22" s="118"/>
      <c r="E22" s="117">
        <f>'BASIC Grade'!D41</f>
        <v>1</v>
      </c>
      <c r="F22" s="118">
        <f>'BASIC Grade'!I41</f>
      </c>
      <c r="G22" s="118">
        <f>'BASIC Grade'!J41</f>
      </c>
      <c r="H22" s="118">
        <f>'BASIC Grade'!K41</f>
      </c>
      <c r="I22" s="119">
        <f>'BASIC Grade'!L41</f>
      </c>
      <c r="J22" s="120">
        <f t="shared" si="0"/>
      </c>
      <c r="K22" s="121">
        <f t="shared" si="1"/>
      </c>
      <c r="L22" s="120">
        <f t="shared" si="2"/>
      </c>
      <c r="M22" s="122">
        <f t="shared" si="3"/>
      </c>
      <c r="N22" s="129">
        <f>'BASIC Grade'!A37</f>
      </c>
      <c r="O22" s="209" t="str">
        <f>'BASIC Grade'!B37</f>
        <v>PHYS </v>
      </c>
      <c r="P22" s="142" t="str">
        <f>'BASIC Grade'!C37</f>
        <v>Elective(SCI LAB)2                    </v>
      </c>
      <c r="Q22" s="142">
        <f>'BASIC Grade'!D37</f>
        <v>1</v>
      </c>
      <c r="R22" s="234">
        <f>'BASIC Grade'!I37</f>
      </c>
      <c r="S22" s="234">
        <f>'BASIC Grade'!J37</f>
      </c>
      <c r="T22" s="234">
        <f>'BASIC Grade'!K37</f>
      </c>
      <c r="U22" s="131">
        <f>'BASIC Grade'!L37</f>
      </c>
      <c r="V22" s="143">
        <f>IF(OR(U22="A",U22="B",U22="C",U22="D",U22="F"),Q22,"")</f>
      </c>
      <c r="W22" s="144">
        <f>IF(V22="","",AS22*V22)</f>
      </c>
      <c r="X22" s="124"/>
      <c r="Y22" s="126"/>
      <c r="Z22" s="126"/>
      <c r="AA22" s="126"/>
      <c r="AB22" s="126"/>
      <c r="AC22" s="126"/>
      <c r="AD22" s="126"/>
      <c r="AE22" s="127"/>
      <c r="AF22" s="128">
        <f t="shared" si="6"/>
      </c>
      <c r="AG22" s="122">
        <f t="shared" si="7"/>
      </c>
      <c r="AI22" s="114">
        <f t="shared" si="8"/>
        <v>0</v>
      </c>
      <c r="AJ22" s="114">
        <f t="shared" si="9"/>
        <v>0</v>
      </c>
      <c r="AK22" s="114">
        <f t="shared" si="10"/>
        <v>0</v>
      </c>
      <c r="AL22" s="114">
        <f t="shared" si="11"/>
        <v>0</v>
      </c>
      <c r="AM22" s="43">
        <f t="shared" si="12"/>
        <v>0</v>
      </c>
      <c r="AN22" s="43">
        <f t="shared" si="13"/>
        <v>0</v>
      </c>
      <c r="AO22" s="43">
        <f t="shared" si="14"/>
        <v>0</v>
      </c>
      <c r="AP22" s="43">
        <f t="shared" si="15"/>
        <v>0</v>
      </c>
      <c r="AQ22" s="43">
        <f t="shared" si="16"/>
        <v>0</v>
      </c>
      <c r="AS22" s="114">
        <f t="shared" si="17"/>
        <v>0</v>
      </c>
      <c r="AU22" s="114">
        <f t="shared" si="18"/>
        <v>0</v>
      </c>
      <c r="AW22">
        <f t="shared" si="19"/>
        <v>0</v>
      </c>
      <c r="AX22">
        <f t="shared" si="20"/>
        <v>0</v>
      </c>
      <c r="AY22">
        <f t="shared" si="21"/>
        <v>0</v>
      </c>
      <c r="AZ22">
        <f t="shared" si="22"/>
        <v>0</v>
      </c>
      <c r="BA22">
        <f t="shared" si="23"/>
        <v>0</v>
      </c>
      <c r="BB22">
        <f t="shared" si="24"/>
        <v>0</v>
      </c>
      <c r="BC22">
        <f t="shared" si="25"/>
        <v>0</v>
      </c>
      <c r="BD22">
        <f t="shared" si="26"/>
        <v>0</v>
      </c>
    </row>
    <row r="23" spans="1:56" ht="13.5" thickBot="1">
      <c r="A23" s="115">
        <f>'BASIC Grade'!A42</f>
      </c>
      <c r="B23" s="202" t="str">
        <f>'BASIC Grade'!B42</f>
        <v>EECE 442</v>
      </c>
      <c r="C23" s="117" t="str">
        <f>'BASIC Grade'!C42</f>
        <v>Computer Control Lab</v>
      </c>
      <c r="D23" s="118"/>
      <c r="E23" s="117">
        <f>'BASIC Grade'!D42</f>
        <v>1</v>
      </c>
      <c r="F23" s="118">
        <f>'BASIC Grade'!I42</f>
      </c>
      <c r="G23" s="118">
        <f>'BASIC Grade'!J42</f>
      </c>
      <c r="H23" s="118">
        <f>'BASIC Grade'!K42</f>
      </c>
      <c r="I23" s="119">
        <f>'BASIC Grade'!L42</f>
      </c>
      <c r="J23" s="120">
        <f t="shared" si="0"/>
      </c>
      <c r="K23" s="121">
        <f t="shared" si="1"/>
      </c>
      <c r="L23" s="120">
        <f t="shared" si="2"/>
      </c>
      <c r="M23" s="122">
        <f t="shared" si="3"/>
      </c>
      <c r="N23" s="132"/>
      <c r="O23" s="133"/>
      <c r="P23" s="134"/>
      <c r="Q23" s="38"/>
      <c r="R23" s="38"/>
      <c r="S23" s="38"/>
      <c r="T23" s="135" t="s">
        <v>179</v>
      </c>
      <c r="U23" s="135"/>
      <c r="V23" s="145">
        <f>SUM(V19:V22)</f>
        <v>0</v>
      </c>
      <c r="W23" s="146">
        <f>SUM(W19:W22)</f>
        <v>0</v>
      </c>
      <c r="X23" s="124"/>
      <c r="Y23" s="126"/>
      <c r="Z23" s="126"/>
      <c r="AA23" s="126"/>
      <c r="AB23" s="126"/>
      <c r="AC23" s="126"/>
      <c r="AD23" s="126"/>
      <c r="AE23" s="127"/>
      <c r="AF23" s="128">
        <f t="shared" si="6"/>
      </c>
      <c r="AG23" s="122">
        <f t="shared" si="7"/>
      </c>
      <c r="AI23" s="114">
        <f t="shared" si="8"/>
        <v>0</v>
      </c>
      <c r="AJ23" s="114">
        <f t="shared" si="9"/>
        <v>0</v>
      </c>
      <c r="AK23" s="114">
        <f t="shared" si="10"/>
        <v>0</v>
      </c>
      <c r="AL23" s="114">
        <f t="shared" si="11"/>
        <v>0</v>
      </c>
      <c r="AM23" s="43">
        <f t="shared" si="12"/>
        <v>0</v>
      </c>
      <c r="AN23" s="43">
        <f t="shared" si="13"/>
        <v>0</v>
      </c>
      <c r="AO23" s="43">
        <f t="shared" si="14"/>
        <v>0</v>
      </c>
      <c r="AP23" s="43">
        <f t="shared" si="15"/>
        <v>0</v>
      </c>
      <c r="AQ23" s="43">
        <f t="shared" si="16"/>
        <v>0</v>
      </c>
      <c r="AS23" s="114">
        <f t="shared" si="17"/>
        <v>0</v>
      </c>
      <c r="AU23" s="114">
        <f t="shared" si="18"/>
        <v>0</v>
      </c>
      <c r="AW23">
        <f t="shared" si="19"/>
        <v>0</v>
      </c>
      <c r="AX23">
        <f t="shared" si="20"/>
        <v>0</v>
      </c>
      <c r="AY23">
        <f t="shared" si="21"/>
        <v>0</v>
      </c>
      <c r="AZ23">
        <f t="shared" si="22"/>
        <v>0</v>
      </c>
      <c r="BA23">
        <f t="shared" si="23"/>
        <v>0</v>
      </c>
      <c r="BB23">
        <f t="shared" si="24"/>
        <v>0</v>
      </c>
      <c r="BC23">
        <f t="shared" si="25"/>
        <v>0</v>
      </c>
      <c r="BD23">
        <f t="shared" si="26"/>
        <v>0</v>
      </c>
    </row>
    <row r="24" spans="1:56" ht="12.75">
      <c r="A24" s="115">
        <f>'BASIC Grade'!A43</f>
      </c>
      <c r="B24" s="202" t="str">
        <f>'BASIC Grade'!B43</f>
        <v>EECE 443</v>
      </c>
      <c r="C24" s="117" t="str">
        <f>'BASIC Grade'!C43</f>
        <v>Design Lab I</v>
      </c>
      <c r="D24" s="118"/>
      <c r="E24" s="117">
        <f>'BASIC Grade'!D43</f>
        <v>2</v>
      </c>
      <c r="F24" s="118">
        <f>'BASIC Grade'!I43</f>
      </c>
      <c r="G24" s="118">
        <f>'BASIC Grade'!J43</f>
      </c>
      <c r="H24" s="118">
        <f>'BASIC Grade'!K43</f>
      </c>
      <c r="I24" s="119">
        <f>'BASIC Grade'!L43</f>
      </c>
      <c r="J24" s="120">
        <f t="shared" si="0"/>
      </c>
      <c r="K24" s="121">
        <f t="shared" si="1"/>
      </c>
      <c r="L24" s="120">
        <f t="shared" si="2"/>
      </c>
      <c r="M24" s="122">
        <f t="shared" si="3"/>
      </c>
      <c r="N24" s="138" t="s">
        <v>181</v>
      </c>
      <c r="O24" s="139"/>
      <c r="P24" s="140"/>
      <c r="Q24" s="95"/>
      <c r="R24" s="95"/>
      <c r="S24" s="95"/>
      <c r="T24" s="95"/>
      <c r="U24" s="139"/>
      <c r="V24" s="95"/>
      <c r="W24" s="141"/>
      <c r="X24" s="124"/>
      <c r="Y24" s="126"/>
      <c r="Z24" s="126"/>
      <c r="AA24" s="126"/>
      <c r="AB24" s="126"/>
      <c r="AC24" s="126"/>
      <c r="AD24" s="169"/>
      <c r="AE24" s="127"/>
      <c r="AF24" s="128">
        <f t="shared" si="6"/>
      </c>
      <c r="AG24" s="122">
        <f t="shared" si="7"/>
      </c>
      <c r="AI24" s="114">
        <f t="shared" si="8"/>
        <v>0</v>
      </c>
      <c r="AJ24" s="114">
        <f t="shared" si="9"/>
        <v>0</v>
      </c>
      <c r="AK24" s="114">
        <f t="shared" si="10"/>
        <v>0</v>
      </c>
      <c r="AL24" s="114">
        <f t="shared" si="11"/>
        <v>0</v>
      </c>
      <c r="AM24" s="43">
        <f t="shared" si="12"/>
        <v>0</v>
      </c>
      <c r="AN24" s="43">
        <f t="shared" si="13"/>
        <v>0</v>
      </c>
      <c r="AO24" s="43">
        <f t="shared" si="14"/>
        <v>0</v>
      </c>
      <c r="AP24" s="43">
        <f t="shared" si="15"/>
        <v>0</v>
      </c>
      <c r="AQ24" s="43">
        <f t="shared" si="16"/>
        <v>0</v>
      </c>
      <c r="AS24" s="114">
        <f t="shared" si="17"/>
        <v>0</v>
      </c>
      <c r="AU24" s="114">
        <f t="shared" si="18"/>
        <v>0</v>
      </c>
      <c r="AW24">
        <f t="shared" si="19"/>
        <v>0</v>
      </c>
      <c r="AX24">
        <f t="shared" si="20"/>
        <v>0</v>
      </c>
      <c r="AY24">
        <f t="shared" si="21"/>
        <v>0</v>
      </c>
      <c r="AZ24">
        <f t="shared" si="22"/>
        <v>0</v>
      </c>
      <c r="BA24">
        <f t="shared" si="23"/>
        <v>0</v>
      </c>
      <c r="BB24">
        <f t="shared" si="24"/>
        <v>0</v>
      </c>
      <c r="BC24">
        <f t="shared" si="25"/>
        <v>0</v>
      </c>
      <c r="BD24">
        <f t="shared" si="26"/>
        <v>0</v>
      </c>
    </row>
    <row r="25" spans="1:56" ht="12.75">
      <c r="A25" s="115">
        <f>'BASIC Grade'!A35</f>
      </c>
      <c r="B25" s="202" t="str">
        <f>'BASIC Grade'!B35</f>
        <v>EECE 444</v>
      </c>
      <c r="C25" s="117" t="str">
        <f>'BASIC Grade'!C35</f>
        <v>Circuits &amp; Signals III</v>
      </c>
      <c r="D25" s="118"/>
      <c r="E25" s="117">
        <f>'BASIC Grade'!D35</f>
        <v>3</v>
      </c>
      <c r="F25" s="118">
        <f>'BASIC Grade'!I35</f>
      </c>
      <c r="G25" s="118">
        <f>'BASIC Grade'!J35</f>
      </c>
      <c r="H25" s="118">
        <f>'BASIC Grade'!K35</f>
      </c>
      <c r="I25" s="119">
        <f>'BASIC Grade'!L35</f>
      </c>
      <c r="J25" s="120">
        <f t="shared" si="0"/>
      </c>
      <c r="K25" s="121">
        <f t="shared" si="1"/>
      </c>
      <c r="L25" s="120">
        <f t="shared" si="2"/>
      </c>
      <c r="M25" s="122">
        <f t="shared" si="3"/>
      </c>
      <c r="N25" s="97">
        <f>'BASIC Grade'!A44</f>
      </c>
      <c r="O25" s="201" t="str">
        <f>'BASIC Grade'!B44</f>
        <v>ECON 300</v>
      </c>
      <c r="P25" s="105" t="str">
        <f>'BASIC Grade'!C44</f>
        <v>Fund of Economics</v>
      </c>
      <c r="Q25" s="105">
        <f>'BASIC Grade'!D44</f>
        <v>3</v>
      </c>
      <c r="R25" s="100">
        <f>'BASIC Grade'!I44</f>
      </c>
      <c r="S25" s="100">
        <f>'BASIC Grade'!J44</f>
      </c>
      <c r="T25" s="100">
        <f>'BASIC Grade'!K44</f>
      </c>
      <c r="U25" s="101">
        <f>'BASIC Grade'!L44</f>
      </c>
      <c r="V25" s="102">
        <f aca="true" t="shared" si="27" ref="V25:V30">IF(OR(U25="A",U25="B",U25="C",U25="D",U25="F"),Q25,"")</f>
      </c>
      <c r="W25" s="104">
        <f aca="true" t="shared" si="28" ref="W25:W30">IF(V25="","",AS25*V25)</f>
      </c>
      <c r="X25" s="124"/>
      <c r="Y25" s="126"/>
      <c r="Z25" s="126"/>
      <c r="AA25" s="126"/>
      <c r="AB25" s="126"/>
      <c r="AC25" s="126"/>
      <c r="AD25" s="126"/>
      <c r="AE25" s="127"/>
      <c r="AF25" s="128">
        <f t="shared" si="6"/>
      </c>
      <c r="AG25" s="122">
        <f t="shared" si="7"/>
      </c>
      <c r="AI25" s="114">
        <f t="shared" si="8"/>
        <v>0</v>
      </c>
      <c r="AJ25" s="114">
        <f t="shared" si="9"/>
        <v>0</v>
      </c>
      <c r="AK25" s="114">
        <f t="shared" si="10"/>
        <v>0</v>
      </c>
      <c r="AL25" s="114">
        <f t="shared" si="11"/>
        <v>0</v>
      </c>
      <c r="AM25" s="43">
        <f t="shared" si="12"/>
        <v>0</v>
      </c>
      <c r="AN25" s="43">
        <f t="shared" si="13"/>
        <v>0</v>
      </c>
      <c r="AO25" s="43">
        <f t="shared" si="14"/>
        <v>0</v>
      </c>
      <c r="AP25" s="43">
        <f t="shared" si="15"/>
        <v>0</v>
      </c>
      <c r="AQ25" s="43">
        <f t="shared" si="16"/>
        <v>0</v>
      </c>
      <c r="AS25" s="114">
        <f t="shared" si="17"/>
        <v>0</v>
      </c>
      <c r="AU25" s="114">
        <f t="shared" si="18"/>
        <v>0</v>
      </c>
      <c r="AW25">
        <f t="shared" si="19"/>
        <v>0</v>
      </c>
      <c r="AX25">
        <f t="shared" si="20"/>
        <v>0</v>
      </c>
      <c r="AY25">
        <f t="shared" si="21"/>
        <v>0</v>
      </c>
      <c r="AZ25">
        <f t="shared" si="22"/>
        <v>0</v>
      </c>
      <c r="BA25">
        <f t="shared" si="23"/>
        <v>0</v>
      </c>
      <c r="BB25">
        <f t="shared" si="24"/>
        <v>0</v>
      </c>
      <c r="BC25">
        <f t="shared" si="25"/>
        <v>0</v>
      </c>
      <c r="BD25">
        <f t="shared" si="26"/>
        <v>0</v>
      </c>
    </row>
    <row r="26" spans="1:56" ht="12.75">
      <c r="A26" s="115">
        <f>'BASIC Grade'!A36</f>
      </c>
      <c r="B26" s="202" t="str">
        <f>'BASIC Grade'!B36</f>
        <v>EECE 452</v>
      </c>
      <c r="C26" s="117" t="str">
        <f>'BASIC Grade'!C36</f>
        <v>Comm Engineering I</v>
      </c>
      <c r="D26" s="118"/>
      <c r="E26" s="117">
        <f>'BASIC Grade'!D36</f>
        <v>3</v>
      </c>
      <c r="F26" s="118">
        <f>'BASIC Grade'!I36</f>
      </c>
      <c r="G26" s="118">
        <f>'BASIC Grade'!J36</f>
      </c>
      <c r="H26" s="118">
        <f>'BASIC Grade'!K36</f>
      </c>
      <c r="I26" s="119">
        <f>'BASIC Grade'!L36</f>
      </c>
      <c r="J26" s="120">
        <f t="shared" si="0"/>
      </c>
      <c r="K26" s="121">
        <f t="shared" si="1"/>
      </c>
      <c r="L26" s="120">
        <f t="shared" si="2"/>
      </c>
      <c r="M26" s="122">
        <f t="shared" si="3"/>
      </c>
      <c r="N26" s="115">
        <f>'BASIC Grade'!M44</f>
      </c>
      <c r="O26" s="202" t="str">
        <f>'BASIC Grade'!N44</f>
        <v>ECON 430</v>
      </c>
      <c r="P26" s="123" t="str">
        <f>'BASIC Grade'!O44</f>
        <v>Ind Econ &amp; Fnan</v>
      </c>
      <c r="Q26" s="123">
        <f>'BASIC Grade'!P44</f>
        <v>3</v>
      </c>
      <c r="R26" s="118">
        <f>'BASIC Grade'!U44</f>
      </c>
      <c r="S26" s="118">
        <f>'BASIC Grade'!V44</f>
      </c>
      <c r="T26" s="118">
        <f>'BASIC Grade'!W44</f>
      </c>
      <c r="U26" s="119">
        <f>'BASIC Grade'!X44</f>
      </c>
      <c r="V26" s="120">
        <f t="shared" si="27"/>
      </c>
      <c r="W26" s="122">
        <f t="shared" si="28"/>
      </c>
      <c r="X26" s="124"/>
      <c r="Y26" s="126"/>
      <c r="Z26" s="126"/>
      <c r="AA26" s="126"/>
      <c r="AB26" s="126"/>
      <c r="AC26" s="126"/>
      <c r="AD26" s="126"/>
      <c r="AE26" s="127"/>
      <c r="AF26" s="128">
        <f t="shared" si="6"/>
      </c>
      <c r="AG26" s="122">
        <f t="shared" si="7"/>
      </c>
      <c r="AI26" s="114">
        <f t="shared" si="8"/>
        <v>0</v>
      </c>
      <c r="AJ26" s="114">
        <f t="shared" si="9"/>
        <v>0</v>
      </c>
      <c r="AK26" s="114">
        <f t="shared" si="10"/>
        <v>0</v>
      </c>
      <c r="AL26" s="114">
        <f t="shared" si="11"/>
        <v>0</v>
      </c>
      <c r="AM26" s="43">
        <f t="shared" si="12"/>
        <v>0</v>
      </c>
      <c r="AN26" s="43">
        <f t="shared" si="13"/>
        <v>0</v>
      </c>
      <c r="AO26" s="43">
        <f t="shared" si="14"/>
        <v>0</v>
      </c>
      <c r="AP26" s="43">
        <f t="shared" si="15"/>
        <v>0</v>
      </c>
      <c r="AQ26" s="43">
        <f t="shared" si="16"/>
        <v>0</v>
      </c>
      <c r="AS26" s="114">
        <f t="shared" si="17"/>
        <v>0</v>
      </c>
      <c r="AU26" s="114">
        <f t="shared" si="18"/>
        <v>0</v>
      </c>
      <c r="AW26">
        <f t="shared" si="19"/>
        <v>0</v>
      </c>
      <c r="AX26">
        <f t="shared" si="20"/>
        <v>0</v>
      </c>
      <c r="AY26">
        <f t="shared" si="21"/>
        <v>0</v>
      </c>
      <c r="AZ26">
        <f t="shared" si="22"/>
        <v>0</v>
      </c>
      <c r="BA26">
        <f t="shared" si="23"/>
        <v>0</v>
      </c>
      <c r="BB26">
        <f t="shared" si="24"/>
        <v>0</v>
      </c>
      <c r="BC26">
        <f t="shared" si="25"/>
        <v>0</v>
      </c>
      <c r="BD26">
        <f t="shared" si="26"/>
        <v>0</v>
      </c>
    </row>
    <row r="27" spans="1:56" ht="12.75">
      <c r="A27" s="115">
        <f>'BASIC Grade'!M41</f>
      </c>
      <c r="B27" s="202" t="str">
        <f>'BASIC Grade'!N41</f>
        <v>EECE 460</v>
      </c>
      <c r="C27" s="117" t="str">
        <f>'BASIC Grade'!O41</f>
        <v>Design Lab II</v>
      </c>
      <c r="D27" s="118"/>
      <c r="E27" s="117">
        <f>'BASIC Grade'!P41</f>
        <v>1</v>
      </c>
      <c r="F27" s="118">
        <f>'BASIC Grade'!U41</f>
      </c>
      <c r="G27" s="118">
        <f>'BASIC Grade'!V41</f>
      </c>
      <c r="H27" s="118">
        <f>'BASIC Grade'!W41</f>
      </c>
      <c r="I27" s="119">
        <f>'BASIC Grade'!X41</f>
      </c>
      <c r="J27" s="120">
        <f t="shared" si="0"/>
      </c>
      <c r="K27" s="121">
        <f t="shared" si="1"/>
      </c>
      <c r="L27" s="120">
        <f t="shared" si="2"/>
      </c>
      <c r="M27" s="122">
        <f t="shared" si="3"/>
      </c>
      <c r="N27" s="115">
        <f>'BASIC Grade'!A18</f>
      </c>
      <c r="O27" s="202" t="str">
        <f>'BASIC Grade'!B18</f>
        <v>HIST </v>
      </c>
      <c r="P27" s="123" t="str">
        <f>'BASIC Grade'!C18</f>
        <v>Elective(HIST)2</v>
      </c>
      <c r="Q27" s="123">
        <f>'BASIC Grade'!D18</f>
        <v>3</v>
      </c>
      <c r="R27" s="118">
        <f>'BASIC Grade'!I18</f>
      </c>
      <c r="S27" s="118">
        <f>'BASIC Grade'!J18</f>
      </c>
      <c r="T27" s="118">
        <f>'BASIC Grade'!K18</f>
      </c>
      <c r="U27" s="119">
        <f>'BASIC Grade'!L18</f>
      </c>
      <c r="V27" s="120">
        <f t="shared" si="27"/>
      </c>
      <c r="W27" s="122">
        <f t="shared" si="28"/>
      </c>
      <c r="X27" s="124"/>
      <c r="Y27" s="126"/>
      <c r="Z27" s="126"/>
      <c r="AA27" s="126"/>
      <c r="AB27" s="126"/>
      <c r="AC27" s="126"/>
      <c r="AD27" s="126"/>
      <c r="AE27" s="127"/>
      <c r="AF27" s="128">
        <f t="shared" si="6"/>
      </c>
      <c r="AG27" s="122">
        <f t="shared" si="7"/>
      </c>
      <c r="AI27" s="114">
        <f t="shared" si="8"/>
        <v>0</v>
      </c>
      <c r="AJ27" s="114">
        <f t="shared" si="9"/>
        <v>0</v>
      </c>
      <c r="AK27" s="114">
        <f t="shared" si="10"/>
        <v>0</v>
      </c>
      <c r="AL27" s="114">
        <f t="shared" si="11"/>
        <v>0</v>
      </c>
      <c r="AM27" s="43">
        <f t="shared" si="12"/>
        <v>0</v>
      </c>
      <c r="AN27" s="43">
        <f t="shared" si="13"/>
        <v>0</v>
      </c>
      <c r="AO27" s="43">
        <f t="shared" si="14"/>
        <v>0</v>
      </c>
      <c r="AP27" s="43">
        <f t="shared" si="15"/>
        <v>0</v>
      </c>
      <c r="AQ27" s="43">
        <f t="shared" si="16"/>
        <v>0</v>
      </c>
      <c r="AS27" s="114">
        <f t="shared" si="17"/>
        <v>0</v>
      </c>
      <c r="AU27" s="114">
        <f t="shared" si="18"/>
        <v>0</v>
      </c>
      <c r="AW27">
        <f t="shared" si="19"/>
        <v>0</v>
      </c>
      <c r="AX27">
        <f t="shared" si="20"/>
        <v>0</v>
      </c>
      <c r="AY27">
        <f t="shared" si="21"/>
        <v>0</v>
      </c>
      <c r="AZ27">
        <f t="shared" si="22"/>
        <v>0</v>
      </c>
      <c r="BA27">
        <f t="shared" si="23"/>
        <v>0</v>
      </c>
      <c r="BB27">
        <f t="shared" si="24"/>
        <v>0</v>
      </c>
      <c r="BC27">
        <f t="shared" si="25"/>
        <v>0</v>
      </c>
      <c r="BD27">
        <f t="shared" si="26"/>
        <v>0</v>
      </c>
    </row>
    <row r="28" spans="1:56" ht="12.75">
      <c r="A28" s="115">
        <f>'BASIC Grade'!M34</f>
      </c>
      <c r="B28" s="202" t="str">
        <f>'BASIC Grade'!N34</f>
        <v>EECE 461</v>
      </c>
      <c r="C28" s="117" t="str">
        <f>'BASIC Grade'!O34</f>
        <v>Control Systems I</v>
      </c>
      <c r="D28" s="118"/>
      <c r="E28" s="117">
        <f>'BASIC Grade'!P34</f>
        <v>3</v>
      </c>
      <c r="F28" s="118">
        <f>'BASIC Grade'!U34</f>
      </c>
      <c r="G28" s="118">
        <f>'BASIC Grade'!V34</f>
      </c>
      <c r="H28" s="118">
        <f>'BASIC Grade'!W34</f>
      </c>
      <c r="I28" s="119">
        <f>'BASIC Grade'!X34</f>
      </c>
      <c r="J28" s="120">
        <f t="shared" si="0"/>
      </c>
      <c r="K28" s="121">
        <f t="shared" si="1"/>
      </c>
      <c r="L28" s="120">
        <f t="shared" si="2"/>
      </c>
      <c r="M28" s="122">
        <f t="shared" si="3"/>
      </c>
      <c r="N28" s="115">
        <f>'BASIC Grade'!M43</f>
      </c>
      <c r="O28" s="202" t="str">
        <f>'BASIC Grade'!N43</f>
        <v>ENGL </v>
      </c>
      <c r="P28" s="123" t="str">
        <f>'BASIC Grade'!O43</f>
        <v>Elective (LIT)1</v>
      </c>
      <c r="Q28" s="123">
        <f>'BASIC Grade'!P43</f>
        <v>3</v>
      </c>
      <c r="R28" s="118">
        <f>'BASIC Grade'!U43</f>
      </c>
      <c r="S28" s="118">
        <f>'BASIC Grade'!V43</f>
      </c>
      <c r="T28" s="118">
        <f>'BASIC Grade'!W43</f>
      </c>
      <c r="U28" s="119">
        <f>'BASIC Grade'!X43</f>
      </c>
      <c r="V28" s="120">
        <f t="shared" si="27"/>
      </c>
      <c r="W28" s="122">
        <f t="shared" si="28"/>
      </c>
      <c r="X28" s="124"/>
      <c r="Y28" s="126"/>
      <c r="Z28" s="126"/>
      <c r="AA28" s="126"/>
      <c r="AB28" s="126"/>
      <c r="AC28" s="126"/>
      <c r="AD28" s="126"/>
      <c r="AE28" s="127"/>
      <c r="AF28" s="128">
        <f t="shared" si="6"/>
      </c>
      <c r="AG28" s="122">
        <f t="shared" si="7"/>
      </c>
      <c r="AI28" s="114">
        <f t="shared" si="8"/>
        <v>0</v>
      </c>
      <c r="AJ28" s="114">
        <f t="shared" si="9"/>
        <v>0</v>
      </c>
      <c r="AK28" s="114">
        <f t="shared" si="10"/>
        <v>0</v>
      </c>
      <c r="AL28" s="114">
        <f t="shared" si="11"/>
        <v>0</v>
      </c>
      <c r="AM28" s="43">
        <f t="shared" si="12"/>
        <v>0</v>
      </c>
      <c r="AN28" s="43">
        <f t="shared" si="13"/>
        <v>0</v>
      </c>
      <c r="AO28" s="43">
        <f t="shared" si="14"/>
        <v>0</v>
      </c>
      <c r="AP28" s="43">
        <f t="shared" si="15"/>
        <v>0</v>
      </c>
      <c r="AQ28" s="43">
        <f t="shared" si="16"/>
        <v>0</v>
      </c>
      <c r="AS28" s="114">
        <f t="shared" si="17"/>
        <v>0</v>
      </c>
      <c r="AU28" s="114">
        <f t="shared" si="18"/>
        <v>0</v>
      </c>
      <c r="AW28">
        <f t="shared" si="19"/>
        <v>0</v>
      </c>
      <c r="AX28">
        <f t="shared" si="20"/>
        <v>0</v>
      </c>
      <c r="AY28">
        <f t="shared" si="21"/>
        <v>0</v>
      </c>
      <c r="AZ28">
        <f t="shared" si="22"/>
        <v>0</v>
      </c>
      <c r="BA28">
        <f t="shared" si="23"/>
        <v>0</v>
      </c>
      <c r="BB28">
        <f t="shared" si="24"/>
        <v>0</v>
      </c>
      <c r="BC28">
        <f t="shared" si="25"/>
        <v>0</v>
      </c>
      <c r="BD28">
        <f t="shared" si="26"/>
        <v>0</v>
      </c>
    </row>
    <row r="29" spans="1:56" ht="12.75">
      <c r="A29" s="147">
        <f>'BASIC Grade'!M36</f>
      </c>
      <c r="B29" s="203" t="str">
        <f>'BASIC Grade'!N36</f>
        <v>EECE</v>
      </c>
      <c r="C29" s="117" t="str">
        <f>'BASIC Grade'!O36</f>
        <v>EECE Ele2</v>
      </c>
      <c r="D29" s="118"/>
      <c r="E29" s="117">
        <f>'BASIC Grade'!P36</f>
        <v>3</v>
      </c>
      <c r="F29" s="118">
        <f>'BASIC Grade'!U36</f>
      </c>
      <c r="G29" s="118">
        <f>'BASIC Grade'!V36</f>
      </c>
      <c r="H29" s="118">
        <f>'BASIC Grade'!W36</f>
      </c>
      <c r="I29" s="119">
        <f>'BASIC Grade'!X36</f>
      </c>
      <c r="J29" s="120">
        <f t="shared" si="0"/>
      </c>
      <c r="K29" s="121">
        <f t="shared" si="1"/>
      </c>
      <c r="L29" s="120">
        <f t="shared" si="2"/>
      </c>
      <c r="M29" s="122">
        <f t="shared" si="3"/>
      </c>
      <c r="N29" s="115">
        <f>'BASIC Grade'!A17</f>
      </c>
      <c r="O29" s="202">
        <f>'BASIC Grade'!B17</f>
      </c>
      <c r="P29" s="123" t="str">
        <f>'BASIC Grade'!C17</f>
        <v>Elective(ARTS)1</v>
      </c>
      <c r="Q29" s="123">
        <f>'BASIC Grade'!D17</f>
        <v>3</v>
      </c>
      <c r="R29" s="118">
        <f>'BASIC Grade'!I17</f>
      </c>
      <c r="S29" s="118">
        <f>'BASIC Grade'!J17</f>
      </c>
      <c r="T29" s="118">
        <f>'BASIC Grade'!K17</f>
      </c>
      <c r="U29" s="119">
        <f>'BASIC Grade'!L17</f>
      </c>
      <c r="V29" s="120">
        <f t="shared" si="27"/>
      </c>
      <c r="W29" s="122">
        <f t="shared" si="28"/>
      </c>
      <c r="X29" s="124"/>
      <c r="Y29" s="126"/>
      <c r="Z29" s="126"/>
      <c r="AA29" s="126"/>
      <c r="AB29" s="126"/>
      <c r="AC29" s="126"/>
      <c r="AD29" s="126"/>
      <c r="AE29" s="127"/>
      <c r="AF29" s="128">
        <f t="shared" si="6"/>
      </c>
      <c r="AG29" s="122">
        <f t="shared" si="7"/>
      </c>
      <c r="AI29" s="114">
        <f t="shared" si="8"/>
        <v>0</v>
      </c>
      <c r="AJ29" s="114">
        <f t="shared" si="9"/>
        <v>0</v>
      </c>
      <c r="AK29" s="114">
        <f t="shared" si="10"/>
        <v>0</v>
      </c>
      <c r="AL29" s="114">
        <f t="shared" si="11"/>
        <v>0</v>
      </c>
      <c r="AM29" s="43">
        <f t="shared" si="12"/>
        <v>0</v>
      </c>
      <c r="AN29" s="43">
        <f t="shared" si="13"/>
        <v>0</v>
      </c>
      <c r="AO29" s="43">
        <f t="shared" si="14"/>
        <v>0</v>
      </c>
      <c r="AP29" s="43">
        <f t="shared" si="15"/>
        <v>0</v>
      </c>
      <c r="AQ29" s="43">
        <f t="shared" si="16"/>
        <v>0</v>
      </c>
      <c r="AS29" s="114">
        <f t="shared" si="17"/>
        <v>0</v>
      </c>
      <c r="AU29" s="114">
        <f t="shared" si="18"/>
        <v>0</v>
      </c>
      <c r="AW29">
        <f t="shared" si="19"/>
        <v>0</v>
      </c>
      <c r="AX29">
        <f t="shared" si="20"/>
        <v>0</v>
      </c>
      <c r="AY29">
        <f t="shared" si="21"/>
        <v>0</v>
      </c>
      <c r="AZ29">
        <f t="shared" si="22"/>
        <v>0</v>
      </c>
      <c r="BA29">
        <f t="shared" si="23"/>
        <v>0</v>
      </c>
      <c r="BB29">
        <f t="shared" si="24"/>
        <v>0</v>
      </c>
      <c r="BC29">
        <f t="shared" si="25"/>
        <v>0</v>
      </c>
      <c r="BD29">
        <f t="shared" si="26"/>
        <v>0</v>
      </c>
    </row>
    <row r="30" spans="1:56" ht="12.75">
      <c r="A30" s="147">
        <f>'BASIC Grade'!M37</f>
      </c>
      <c r="B30" s="203" t="str">
        <f>'BASIC Grade'!N37</f>
        <v>EECE</v>
      </c>
      <c r="C30" s="117" t="str">
        <f>'BASIC Grade'!O37</f>
        <v>EECE Ele2</v>
      </c>
      <c r="D30" s="118"/>
      <c r="E30" s="117">
        <f>'BASIC Grade'!P37</f>
        <v>3</v>
      </c>
      <c r="F30" s="118">
        <f>'BASIC Grade'!U37</f>
      </c>
      <c r="G30" s="118">
        <f>'BASIC Grade'!V37</f>
      </c>
      <c r="H30" s="118">
        <f>'BASIC Grade'!W37</f>
      </c>
      <c r="I30" s="119">
        <f>'BASIC Grade'!X37</f>
      </c>
      <c r="J30" s="120">
        <f t="shared" si="0"/>
      </c>
      <c r="K30" s="121">
        <f t="shared" si="1"/>
      </c>
      <c r="L30" s="120">
        <f t="shared" si="2"/>
      </c>
      <c r="M30" s="122">
        <f t="shared" si="3"/>
      </c>
      <c r="N30" s="129">
        <f>'BASIC Grade'!M45</f>
      </c>
      <c r="O30" s="209" t="str">
        <f>'BASIC Grade'!N45</f>
        <v>PHIL 316</v>
      </c>
      <c r="P30" s="142" t="str">
        <f>'BASIC Grade'!O45</f>
        <v>Professional Ethics</v>
      </c>
      <c r="Q30" s="142">
        <f>'BASIC Grade'!P45</f>
        <v>3</v>
      </c>
      <c r="R30" s="234">
        <f>'BASIC Grade'!U45</f>
      </c>
      <c r="S30" s="234">
        <f>'BASIC Grade'!V45</f>
      </c>
      <c r="T30" s="234">
        <f>'BASIC Grade'!W45</f>
      </c>
      <c r="U30" s="131">
        <f>'BASIC Grade'!X45</f>
      </c>
      <c r="V30" s="143">
        <f t="shared" si="27"/>
      </c>
      <c r="W30" s="144">
        <f t="shared" si="28"/>
      </c>
      <c r="X30" s="124"/>
      <c r="Y30" s="126"/>
      <c r="Z30" s="126"/>
      <c r="AA30" s="126"/>
      <c r="AB30" s="126"/>
      <c r="AC30" s="126"/>
      <c r="AD30" s="126"/>
      <c r="AE30" s="127"/>
      <c r="AF30" s="128">
        <f t="shared" si="6"/>
      </c>
      <c r="AG30" s="122">
        <f t="shared" si="7"/>
      </c>
      <c r="AI30" s="114">
        <f t="shared" si="8"/>
        <v>0</v>
      </c>
      <c r="AJ30" s="114">
        <f t="shared" si="9"/>
        <v>0</v>
      </c>
      <c r="AK30" s="114">
        <f t="shared" si="10"/>
        <v>0</v>
      </c>
      <c r="AL30" s="114">
        <f t="shared" si="11"/>
        <v>0</v>
      </c>
      <c r="AM30" s="43">
        <f t="shared" si="12"/>
        <v>0</v>
      </c>
      <c r="AN30" s="43">
        <f t="shared" si="13"/>
        <v>0</v>
      </c>
      <c r="AO30" s="43">
        <f t="shared" si="14"/>
        <v>0</v>
      </c>
      <c r="AP30" s="43">
        <f t="shared" si="15"/>
        <v>0</v>
      </c>
      <c r="AQ30" s="43">
        <f t="shared" si="16"/>
        <v>0</v>
      </c>
      <c r="AS30" s="114">
        <f t="shared" si="17"/>
        <v>0</v>
      </c>
      <c r="AU30" s="114">
        <f t="shared" si="18"/>
        <v>0</v>
      </c>
      <c r="AW30">
        <f t="shared" si="19"/>
        <v>0</v>
      </c>
      <c r="AX30">
        <f t="shared" si="20"/>
        <v>0</v>
      </c>
      <c r="AY30">
        <f t="shared" si="21"/>
        <v>0</v>
      </c>
      <c r="AZ30">
        <f t="shared" si="22"/>
        <v>0</v>
      </c>
      <c r="BA30">
        <f t="shared" si="23"/>
        <v>0</v>
      </c>
      <c r="BB30">
        <f t="shared" si="24"/>
        <v>0</v>
      </c>
      <c r="BC30">
        <f t="shared" si="25"/>
        <v>0</v>
      </c>
      <c r="BD30">
        <f t="shared" si="26"/>
        <v>0</v>
      </c>
    </row>
    <row r="31" spans="1:56" ht="13.5" thickBot="1">
      <c r="A31" s="147">
        <f>'BASIC Grade'!A45</f>
      </c>
      <c r="B31" s="203" t="str">
        <f>'BASIC Grade'!B45</f>
        <v>EECE</v>
      </c>
      <c r="C31" s="117" t="str">
        <f>'BASIC Grade'!C45</f>
        <v>EECE Ele2</v>
      </c>
      <c r="D31" s="118"/>
      <c r="E31" s="117">
        <f>'BASIC Grade'!D45</f>
        <v>3</v>
      </c>
      <c r="F31" s="118">
        <f>'BASIC Grade'!I45</f>
      </c>
      <c r="G31" s="118">
        <f>'BASIC Grade'!J45</f>
      </c>
      <c r="H31" s="118">
        <f>'BASIC Grade'!K45</f>
      </c>
      <c r="I31" s="119">
        <f>'BASIC Grade'!L45</f>
      </c>
      <c r="J31" s="120">
        <f t="shared" si="0"/>
      </c>
      <c r="K31" s="121">
        <f t="shared" si="1"/>
      </c>
      <c r="L31" s="120">
        <f t="shared" si="2"/>
      </c>
      <c r="M31" s="122">
        <f t="shared" si="3"/>
      </c>
      <c r="N31" s="148"/>
      <c r="O31" s="135"/>
      <c r="P31" s="134"/>
      <c r="Q31" s="38"/>
      <c r="R31" s="38"/>
      <c r="S31" s="38"/>
      <c r="T31" s="135" t="s">
        <v>179</v>
      </c>
      <c r="U31" s="135"/>
      <c r="V31" s="145">
        <f>SUM(V25:V30)</f>
        <v>0</v>
      </c>
      <c r="W31" s="146">
        <f>SUM(W25:W30)</f>
        <v>0</v>
      </c>
      <c r="X31" s="124"/>
      <c r="Y31" s="126"/>
      <c r="Z31" s="126"/>
      <c r="AA31" s="126"/>
      <c r="AB31" s="126"/>
      <c r="AC31" s="126"/>
      <c r="AD31" s="126"/>
      <c r="AE31" s="127"/>
      <c r="AF31" s="128">
        <f t="shared" si="6"/>
      </c>
      <c r="AG31" s="122">
        <f t="shared" si="7"/>
      </c>
      <c r="AI31" s="114">
        <f t="shared" si="8"/>
        <v>0</v>
      </c>
      <c r="AJ31" s="114">
        <f t="shared" si="9"/>
        <v>0</v>
      </c>
      <c r="AK31" s="114">
        <f t="shared" si="10"/>
        <v>0</v>
      </c>
      <c r="AL31" s="114">
        <f t="shared" si="11"/>
        <v>0</v>
      </c>
      <c r="AM31" s="43">
        <f t="shared" si="12"/>
        <v>0</v>
      </c>
      <c r="AN31" s="43">
        <f t="shared" si="13"/>
        <v>0</v>
      </c>
      <c r="AO31" s="43">
        <f t="shared" si="14"/>
        <v>0</v>
      </c>
      <c r="AP31" s="43">
        <f t="shared" si="15"/>
        <v>0</v>
      </c>
      <c r="AQ31" s="43">
        <f t="shared" si="16"/>
        <v>0</v>
      </c>
      <c r="AS31" s="114">
        <f t="shared" si="17"/>
        <v>0</v>
      </c>
      <c r="AU31" s="114">
        <f t="shared" si="18"/>
        <v>0</v>
      </c>
      <c r="AW31">
        <f t="shared" si="19"/>
        <v>0</v>
      </c>
      <c r="AX31">
        <f t="shared" si="20"/>
        <v>0</v>
      </c>
      <c r="AY31">
        <f t="shared" si="21"/>
        <v>0</v>
      </c>
      <c r="AZ31">
        <f t="shared" si="22"/>
        <v>0</v>
      </c>
      <c r="BA31">
        <f t="shared" si="23"/>
        <v>0</v>
      </c>
      <c r="BB31">
        <f t="shared" si="24"/>
        <v>0</v>
      </c>
      <c r="BC31">
        <f t="shared" si="25"/>
        <v>0</v>
      </c>
      <c r="BD31">
        <f t="shared" si="26"/>
        <v>0</v>
      </c>
    </row>
    <row r="32" spans="1:56" ht="12.75">
      <c r="A32" s="149">
        <f>'BASIC Grade'!A46</f>
      </c>
      <c r="B32" s="204" t="str">
        <f>'BASIC Grade'!B46</f>
        <v>EECE</v>
      </c>
      <c r="C32" s="205" t="str">
        <f>'BASIC Grade'!C46</f>
        <v>EECE Ele2</v>
      </c>
      <c r="D32" s="150"/>
      <c r="E32" s="205">
        <f>'BASIC Grade'!D46</f>
        <v>3</v>
      </c>
      <c r="F32" s="234">
        <f>'BASIC Grade'!I46</f>
      </c>
      <c r="G32" s="234">
        <f>'BASIC Grade'!J46</f>
      </c>
      <c r="H32" s="234">
        <f>'BASIC Grade'!K46</f>
      </c>
      <c r="I32" s="131">
        <f>'BASIC Grade'!L46</f>
      </c>
      <c r="J32" s="143">
        <f t="shared" si="0"/>
      </c>
      <c r="K32" s="151">
        <f t="shared" si="1"/>
      </c>
      <c r="L32" s="143">
        <f t="shared" si="2"/>
      </c>
      <c r="M32" s="144">
        <f t="shared" si="3"/>
      </c>
      <c r="N32" s="152" t="s">
        <v>182</v>
      </c>
      <c r="O32" s="139"/>
      <c r="P32" s="140"/>
      <c r="Q32" s="95"/>
      <c r="R32" s="95"/>
      <c r="S32" s="95"/>
      <c r="T32" s="95"/>
      <c r="U32" s="139"/>
      <c r="V32" s="95"/>
      <c r="W32" s="141"/>
      <c r="X32" s="124"/>
      <c r="Y32" s="126"/>
      <c r="Z32" s="126"/>
      <c r="AA32" s="126"/>
      <c r="AB32" s="126"/>
      <c r="AC32" s="126"/>
      <c r="AD32" s="126"/>
      <c r="AE32" s="127"/>
      <c r="AF32" s="128">
        <f t="shared" si="6"/>
      </c>
      <c r="AG32" s="122">
        <f t="shared" si="7"/>
      </c>
      <c r="AI32" s="114">
        <f t="shared" si="8"/>
        <v>0</v>
      </c>
      <c r="AJ32" s="114">
        <f t="shared" si="9"/>
        <v>0</v>
      </c>
      <c r="AK32" s="114">
        <f t="shared" si="10"/>
        <v>0</v>
      </c>
      <c r="AL32" s="114">
        <f t="shared" si="11"/>
        <v>0</v>
      </c>
      <c r="AM32" s="43">
        <f t="shared" si="12"/>
        <v>0</v>
      </c>
      <c r="AN32" s="43">
        <f t="shared" si="13"/>
        <v>0</v>
      </c>
      <c r="AO32" s="43">
        <f t="shared" si="14"/>
        <v>0</v>
      </c>
      <c r="AP32" s="43">
        <f t="shared" si="15"/>
        <v>0</v>
      </c>
      <c r="AQ32" s="43">
        <f t="shared" si="16"/>
        <v>0</v>
      </c>
      <c r="AS32" s="114">
        <f t="shared" si="17"/>
        <v>0</v>
      </c>
      <c r="AU32" s="114">
        <f t="shared" si="18"/>
        <v>0</v>
      </c>
      <c r="AW32">
        <f t="shared" si="19"/>
        <v>0</v>
      </c>
      <c r="AX32">
        <f t="shared" si="20"/>
        <v>0</v>
      </c>
      <c r="AY32">
        <f t="shared" si="21"/>
        <v>0</v>
      </c>
      <c r="AZ32">
        <f t="shared" si="22"/>
        <v>0</v>
      </c>
      <c r="BA32">
        <f t="shared" si="23"/>
        <v>0</v>
      </c>
      <c r="BB32">
        <f t="shared" si="24"/>
        <v>0</v>
      </c>
      <c r="BC32">
        <f t="shared" si="25"/>
        <v>0</v>
      </c>
      <c r="BD32">
        <f t="shared" si="26"/>
        <v>0</v>
      </c>
    </row>
    <row r="33" spans="1:56" ht="13.5" thickBot="1">
      <c r="A33" s="153"/>
      <c r="B33" s="133"/>
      <c r="C33" s="134"/>
      <c r="D33" s="38"/>
      <c r="E33" s="38"/>
      <c r="F33" s="38"/>
      <c r="G33" s="38"/>
      <c r="H33" s="38"/>
      <c r="I33" s="135" t="s">
        <v>183</v>
      </c>
      <c r="J33" s="154">
        <f>SUM(J11:J32)</f>
        <v>0</v>
      </c>
      <c r="K33" s="155">
        <f>SUM(K11:K32)</f>
        <v>0</v>
      </c>
      <c r="L33" s="156">
        <f>SUM(L11:L32)</f>
        <v>0</v>
      </c>
      <c r="M33" s="157">
        <f>SUM(M11:M32)</f>
        <v>0</v>
      </c>
      <c r="N33" s="97">
        <f>'BASIC Grade'!A15</f>
      </c>
      <c r="O33" s="201" t="str">
        <f>'BASIC Grade'!B15</f>
        <v>ENGL 101</v>
      </c>
      <c r="P33" s="105" t="str">
        <f>'BASIC Grade'!C15</f>
        <v>Rhet and Comp</v>
      </c>
      <c r="Q33" s="105">
        <f>'BASIC Grade'!D15</f>
        <v>3</v>
      </c>
      <c r="R33" s="100">
        <f>'BASIC Grade'!I15</f>
      </c>
      <c r="S33" s="100">
        <f>'BASIC Grade'!J15</f>
      </c>
      <c r="T33" s="100">
        <f>'BASIC Grade'!K15</f>
      </c>
      <c r="U33" s="101">
        <f>'BASIC Grade'!L15</f>
      </c>
      <c r="V33" s="102">
        <f>IF(OR(U33="A",U33="B",U33="C",U33="D",U33="F"),Q33,"")</f>
      </c>
      <c r="W33" s="104">
        <f>IF(V33="","",AS33*V33)</f>
      </c>
      <c r="X33" s="124"/>
      <c r="Y33" s="126"/>
      <c r="Z33" s="126"/>
      <c r="AA33" s="126"/>
      <c r="AB33" s="126"/>
      <c r="AC33" s="126"/>
      <c r="AD33" s="126"/>
      <c r="AE33" s="127"/>
      <c r="AF33" s="128">
        <f t="shared" si="6"/>
      </c>
      <c r="AG33" s="122">
        <f t="shared" si="7"/>
      </c>
      <c r="AI33" s="114">
        <f t="shared" si="8"/>
        <v>0</v>
      </c>
      <c r="AJ33" s="114">
        <f t="shared" si="9"/>
        <v>0</v>
      </c>
      <c r="AK33" s="114">
        <f t="shared" si="10"/>
        <v>0</v>
      </c>
      <c r="AL33" s="114">
        <f t="shared" si="11"/>
        <v>0</v>
      </c>
      <c r="AM33" s="43">
        <f t="shared" si="12"/>
        <v>0</v>
      </c>
      <c r="AN33" s="43">
        <f t="shared" si="13"/>
        <v>0</v>
      </c>
      <c r="AO33" s="43">
        <f t="shared" si="14"/>
        <v>0</v>
      </c>
      <c r="AP33" s="43">
        <f t="shared" si="15"/>
        <v>0</v>
      </c>
      <c r="AQ33" s="43">
        <f t="shared" si="16"/>
        <v>0</v>
      </c>
      <c r="AS33" s="114">
        <f t="shared" si="17"/>
        <v>0</v>
      </c>
      <c r="AU33" s="114">
        <f t="shared" si="18"/>
        <v>0</v>
      </c>
      <c r="AW33">
        <f t="shared" si="19"/>
        <v>0</v>
      </c>
      <c r="AX33">
        <f t="shared" si="20"/>
        <v>0</v>
      </c>
      <c r="AY33">
        <f t="shared" si="21"/>
        <v>0</v>
      </c>
      <c r="AZ33">
        <f t="shared" si="22"/>
        <v>0</v>
      </c>
      <c r="BA33">
        <f t="shared" si="23"/>
        <v>0</v>
      </c>
      <c r="BB33">
        <f t="shared" si="24"/>
        <v>0</v>
      </c>
      <c r="BC33">
        <f t="shared" si="25"/>
        <v>0</v>
      </c>
      <c r="BD33">
        <f t="shared" si="26"/>
        <v>0</v>
      </c>
    </row>
    <row r="34" spans="1:56" ht="12.75">
      <c r="A34" s="158" t="s">
        <v>184</v>
      </c>
      <c r="B34" s="159"/>
      <c r="C34" s="140"/>
      <c r="D34" s="95"/>
      <c r="E34" s="95"/>
      <c r="F34" s="95"/>
      <c r="G34" s="95"/>
      <c r="H34" s="95"/>
      <c r="I34" s="139"/>
      <c r="J34" s="95"/>
      <c r="K34" s="95"/>
      <c r="L34" s="95"/>
      <c r="M34" s="160"/>
      <c r="N34" s="115">
        <f>'BASIC Grade'!M15</f>
      </c>
      <c r="O34" s="202" t="str">
        <f>'BASIC Grade'!N15</f>
        <v>ENGL 102</v>
      </c>
      <c r="P34" s="123" t="str">
        <f>'BASIC Grade'!O15</f>
        <v>Comp and Lit</v>
      </c>
      <c r="Q34" s="123">
        <f>'BASIC Grade'!P15</f>
        <v>3</v>
      </c>
      <c r="R34" s="118">
        <f>'BASIC Grade'!U15</f>
      </c>
      <c r="S34" s="118">
        <f>'BASIC Grade'!V15</f>
      </c>
      <c r="T34" s="118">
        <f>'BASIC Grade'!W15</f>
      </c>
      <c r="U34" s="119">
        <f>'BASIC Grade'!X15</f>
      </c>
      <c r="V34" s="120">
        <f>IF(OR(U34="A",U34="B",U34="C",U34="D",U34="F"),Q34,"")</f>
      </c>
      <c r="W34" s="122">
        <f>IF(V34="","",AS34*V34)</f>
      </c>
      <c r="X34" s="124"/>
      <c r="Y34" s="126"/>
      <c r="Z34" s="126"/>
      <c r="AA34" s="126"/>
      <c r="AB34" s="126"/>
      <c r="AC34" s="126"/>
      <c r="AD34" s="126"/>
      <c r="AE34" s="127"/>
      <c r="AF34" s="128">
        <f t="shared" si="6"/>
      </c>
      <c r="AG34" s="122">
        <f t="shared" si="7"/>
      </c>
      <c r="AI34" s="114">
        <f t="shared" si="8"/>
        <v>0</v>
      </c>
      <c r="AJ34" s="114">
        <f t="shared" si="9"/>
        <v>0</v>
      </c>
      <c r="AK34" s="114">
        <f t="shared" si="10"/>
        <v>0</v>
      </c>
      <c r="AL34" s="114">
        <f t="shared" si="11"/>
        <v>0</v>
      </c>
      <c r="AM34" s="43">
        <f t="shared" si="12"/>
        <v>0</v>
      </c>
      <c r="AN34" s="43">
        <f t="shared" si="13"/>
        <v>0</v>
      </c>
      <c r="AO34" s="43">
        <f t="shared" si="14"/>
        <v>0</v>
      </c>
      <c r="AP34" s="43">
        <f t="shared" si="15"/>
        <v>0</v>
      </c>
      <c r="AQ34" s="43">
        <f t="shared" si="16"/>
        <v>0</v>
      </c>
      <c r="AS34" s="114">
        <f t="shared" si="17"/>
        <v>0</v>
      </c>
      <c r="AU34" s="114">
        <f t="shared" si="18"/>
        <v>0</v>
      </c>
      <c r="AW34">
        <f t="shared" si="19"/>
        <v>0</v>
      </c>
      <c r="AX34">
        <f t="shared" si="20"/>
        <v>0</v>
      </c>
      <c r="AY34">
        <f t="shared" si="21"/>
        <v>0</v>
      </c>
      <c r="AZ34">
        <f t="shared" si="22"/>
        <v>0</v>
      </c>
      <c r="BA34">
        <f t="shared" si="23"/>
        <v>0</v>
      </c>
      <c r="BB34">
        <f t="shared" si="24"/>
        <v>0</v>
      </c>
      <c r="BC34">
        <f t="shared" si="25"/>
        <v>0</v>
      </c>
      <c r="BD34">
        <f t="shared" si="26"/>
        <v>0</v>
      </c>
    </row>
    <row r="35" spans="1:56" ht="12.75">
      <c r="A35" s="161">
        <f>'BASIC Grade'!M25</f>
      </c>
      <c r="B35" s="98" t="str">
        <f>'BASIC Grade'!N25</f>
        <v>ENGR 218</v>
      </c>
      <c r="C35" s="99" t="str">
        <f>'BASIC Grade'!O25</f>
        <v>Statics &amp; Mechanics            </v>
      </c>
      <c r="D35" s="100"/>
      <c r="E35" s="99">
        <f>'BASIC Grade'!P25</f>
        <v>3</v>
      </c>
      <c r="F35" s="100">
        <f>'BASIC Grade'!U25</f>
      </c>
      <c r="G35" s="100">
        <f>'BASIC Grade'!V25</f>
      </c>
      <c r="H35" s="100">
        <f>'BASIC Grade'!W25</f>
      </c>
      <c r="I35" s="101">
        <f>'BASIC Grade'!X25</f>
      </c>
      <c r="J35" s="102">
        <f>IF(OR(I35="A",I35="B",I35="C",I35="D",I35="F"),E35,"")</f>
      </c>
      <c r="K35" s="103">
        <f>IF(J35="","",AL35*J35)</f>
      </c>
      <c r="L35" s="102">
        <f>IF(J35="","",J35*(AM35))</f>
      </c>
      <c r="M35" s="104">
        <f>IF(J35="","",J35*(AI35+AJ35+AK35+AL35))</f>
      </c>
      <c r="N35" s="129">
        <f>'BASIC Grade'!M35</f>
      </c>
      <c r="O35" s="209" t="str">
        <f>'BASIC Grade'!N35</f>
        <v>ENGL 365</v>
      </c>
      <c r="P35" s="142" t="str">
        <f>'BASIC Grade'!O35</f>
        <v>Technical Writing</v>
      </c>
      <c r="Q35" s="142">
        <f>'BASIC Grade'!P35</f>
        <v>3</v>
      </c>
      <c r="R35" s="234">
        <f>'BASIC Grade'!U35</f>
      </c>
      <c r="S35" s="234">
        <f>'BASIC Grade'!V35</f>
      </c>
      <c r="T35" s="234">
        <f>'BASIC Grade'!W35</f>
      </c>
      <c r="U35" s="131">
        <f>'BASIC Grade'!X35</f>
      </c>
      <c r="V35" s="143">
        <f>IF(OR(U35="A",U35="B",U35="C",U35="D",U35="F"),Q35,"")</f>
      </c>
      <c r="W35" s="144">
        <f>IF(V35="","",AS35*V35)</f>
      </c>
      <c r="X35" s="124"/>
      <c r="Y35" s="126"/>
      <c r="Z35" s="126"/>
      <c r="AA35" s="126"/>
      <c r="AB35" s="126"/>
      <c r="AC35" s="126"/>
      <c r="AD35" s="126"/>
      <c r="AE35" s="127"/>
      <c r="AF35" s="128">
        <f t="shared" si="6"/>
      </c>
      <c r="AG35" s="122">
        <f t="shared" si="7"/>
      </c>
      <c r="AI35" s="114">
        <f t="shared" si="8"/>
        <v>0</v>
      </c>
      <c r="AJ35" s="114">
        <f t="shared" si="9"/>
        <v>0</v>
      </c>
      <c r="AK35" s="114">
        <f t="shared" si="10"/>
        <v>0</v>
      </c>
      <c r="AL35" s="114">
        <f t="shared" si="11"/>
        <v>0</v>
      </c>
      <c r="AM35" s="43">
        <f t="shared" si="12"/>
        <v>0</v>
      </c>
      <c r="AN35" s="43">
        <f t="shared" si="13"/>
        <v>0</v>
      </c>
      <c r="AO35" s="43">
        <f t="shared" si="14"/>
        <v>0</v>
      </c>
      <c r="AP35" s="43">
        <f t="shared" si="15"/>
        <v>0</v>
      </c>
      <c r="AQ35" s="43">
        <f t="shared" si="16"/>
        <v>0</v>
      </c>
      <c r="AS35" s="114">
        <f t="shared" si="17"/>
        <v>0</v>
      </c>
      <c r="AU35" s="114">
        <f t="shared" si="18"/>
        <v>0</v>
      </c>
      <c r="AW35">
        <f t="shared" si="19"/>
        <v>0</v>
      </c>
      <c r="AX35">
        <f t="shared" si="20"/>
        <v>0</v>
      </c>
      <c r="AY35">
        <f t="shared" si="21"/>
        <v>0</v>
      </c>
      <c r="AZ35">
        <f t="shared" si="22"/>
        <v>0</v>
      </c>
      <c r="BA35">
        <f t="shared" si="23"/>
        <v>0</v>
      </c>
      <c r="BB35">
        <f t="shared" si="24"/>
        <v>0</v>
      </c>
      <c r="BC35">
        <f t="shared" si="25"/>
        <v>0</v>
      </c>
      <c r="BD35">
        <f t="shared" si="26"/>
        <v>0</v>
      </c>
    </row>
    <row r="36" spans="1:56" ht="13.5" thickBot="1">
      <c r="A36" s="147">
        <f>'BASIC Grade'!M28</f>
      </c>
      <c r="B36" s="116" t="str">
        <f>'BASIC Grade'!N28</f>
        <v>or ENGR 311</v>
      </c>
      <c r="C36" s="117" t="str">
        <f>'BASIC Grade'!O28</f>
        <v>Engr. Data Ana.</v>
      </c>
      <c r="D36" s="118"/>
      <c r="E36" s="117">
        <f>'BASIC Grade'!P28</f>
        <v>3</v>
      </c>
      <c r="F36" s="118">
        <f>'BASIC Grade'!U28</f>
      </c>
      <c r="G36" s="118">
        <f>'BASIC Grade'!V28</f>
      </c>
      <c r="H36" s="118">
        <f>'BASIC Grade'!W28</f>
      </c>
      <c r="I36" s="119">
        <f>'BASIC Grade'!X28</f>
      </c>
      <c r="J36" s="120">
        <f>IF(OR(I36="A",I36="B",I36="C",I36="D",I36="F"),E36,"")</f>
      </c>
      <c r="K36" s="121">
        <f>IF(J36="","",AL36*J36)</f>
      </c>
      <c r="L36" s="120">
        <f>IF(J36="","",J36*(AM36))</f>
      </c>
      <c r="M36" s="122">
        <f>IF(J36="","",J36*(AI36+AJ36+AK36+AL36))</f>
      </c>
      <c r="N36" s="162"/>
      <c r="O36" s="133"/>
      <c r="P36" s="134"/>
      <c r="Q36" s="38"/>
      <c r="R36" s="38"/>
      <c r="S36" s="38"/>
      <c r="T36" s="135" t="s">
        <v>179</v>
      </c>
      <c r="U36" s="135"/>
      <c r="V36" s="145">
        <f>SUM(V33:V35)</f>
        <v>0</v>
      </c>
      <c r="W36" s="146">
        <f>SUM(W33:W35)</f>
        <v>0</v>
      </c>
      <c r="X36" s="124"/>
      <c r="Y36" s="126"/>
      <c r="Z36" s="126"/>
      <c r="AA36" s="126"/>
      <c r="AB36" s="126"/>
      <c r="AC36" s="126"/>
      <c r="AD36" s="126"/>
      <c r="AE36" s="127"/>
      <c r="AF36" s="128">
        <f t="shared" si="6"/>
      </c>
      <c r="AG36" s="122">
        <f t="shared" si="7"/>
      </c>
      <c r="AI36" s="114">
        <f t="shared" si="8"/>
        <v>0</v>
      </c>
      <c r="AJ36" s="114">
        <f t="shared" si="9"/>
        <v>0</v>
      </c>
      <c r="AK36" s="114">
        <f t="shared" si="10"/>
        <v>0</v>
      </c>
      <c r="AL36" s="114">
        <f t="shared" si="11"/>
        <v>0</v>
      </c>
      <c r="AM36" s="43">
        <f t="shared" si="12"/>
        <v>0</v>
      </c>
      <c r="AN36" s="43">
        <f t="shared" si="13"/>
        <v>0</v>
      </c>
      <c r="AO36" s="43">
        <f t="shared" si="14"/>
        <v>0</v>
      </c>
      <c r="AP36" s="43">
        <f t="shared" si="15"/>
        <v>0</v>
      </c>
      <c r="AQ36" s="43">
        <f t="shared" si="16"/>
        <v>0</v>
      </c>
      <c r="AS36" s="114">
        <f t="shared" si="17"/>
        <v>0</v>
      </c>
      <c r="AU36" s="114">
        <f t="shared" si="18"/>
        <v>0</v>
      </c>
      <c r="AW36">
        <f t="shared" si="19"/>
        <v>0</v>
      </c>
      <c r="AX36">
        <f t="shared" si="20"/>
        <v>0</v>
      </c>
      <c r="AY36">
        <f t="shared" si="21"/>
        <v>0</v>
      </c>
      <c r="AZ36">
        <f t="shared" si="22"/>
        <v>0</v>
      </c>
      <c r="BA36">
        <f t="shared" si="23"/>
        <v>0</v>
      </c>
      <c r="BB36">
        <f t="shared" si="24"/>
        <v>0</v>
      </c>
      <c r="BC36">
        <f t="shared" si="25"/>
        <v>0</v>
      </c>
      <c r="BD36">
        <f t="shared" si="26"/>
        <v>0</v>
      </c>
    </row>
    <row r="37" spans="1:56" ht="12.75">
      <c r="A37" s="163"/>
      <c r="B37" s="164"/>
      <c r="C37" s="165"/>
      <c r="D37" s="166"/>
      <c r="E37" s="166"/>
      <c r="F37" s="166"/>
      <c r="G37" s="166"/>
      <c r="H37" s="166"/>
      <c r="I37" s="167"/>
      <c r="J37" s="143">
        <f>IF(OR(I37="A",I37="B",I37="C",I37="D",I37="F"),E37,"")</f>
      </c>
      <c r="K37" s="151">
        <f>IF(J37="","",AL37*J37)</f>
      </c>
      <c r="L37" s="143">
        <f>IF(J37="","",J37*(AM37))</f>
      </c>
      <c r="M37" s="144">
        <f>IF(J37="","",J37*(AI37+AJ37+AK37+AL37))</f>
      </c>
      <c r="N37" s="152" t="s">
        <v>185</v>
      </c>
      <c r="O37" s="139"/>
      <c r="P37" s="140"/>
      <c r="Q37" s="95"/>
      <c r="R37" s="95"/>
      <c r="S37" s="95"/>
      <c r="T37" s="95"/>
      <c r="U37" s="139"/>
      <c r="V37" s="172"/>
      <c r="W37" s="141"/>
      <c r="X37" s="124"/>
      <c r="Y37" s="126"/>
      <c r="Z37" s="126"/>
      <c r="AA37" s="126"/>
      <c r="AB37" s="126"/>
      <c r="AC37" s="126"/>
      <c r="AD37" s="126"/>
      <c r="AE37" s="127"/>
      <c r="AF37" s="128">
        <f t="shared" si="6"/>
      </c>
      <c r="AG37" s="122">
        <f t="shared" si="7"/>
      </c>
      <c r="AI37" s="114">
        <f t="shared" si="8"/>
        <v>0</v>
      </c>
      <c r="AJ37" s="114">
        <f t="shared" si="9"/>
        <v>0</v>
      </c>
      <c r="AK37" s="114">
        <f t="shared" si="10"/>
        <v>0</v>
      </c>
      <c r="AL37" s="114">
        <f t="shared" si="11"/>
        <v>0</v>
      </c>
      <c r="AM37" s="43">
        <f t="shared" si="12"/>
        <v>0</v>
      </c>
      <c r="AN37" s="43">
        <f t="shared" si="13"/>
        <v>0</v>
      </c>
      <c r="AO37" s="43">
        <f t="shared" si="14"/>
        <v>0</v>
      </c>
      <c r="AP37" s="43">
        <f t="shared" si="15"/>
        <v>0</v>
      </c>
      <c r="AQ37" s="43">
        <f t="shared" si="16"/>
        <v>0</v>
      </c>
      <c r="AS37" s="114">
        <f t="shared" si="17"/>
        <v>0</v>
      </c>
      <c r="AU37" s="114">
        <f t="shared" si="18"/>
        <v>0</v>
      </c>
      <c r="AW37">
        <f t="shared" si="19"/>
        <v>0</v>
      </c>
      <c r="AX37">
        <f t="shared" si="20"/>
        <v>0</v>
      </c>
      <c r="AY37">
        <f t="shared" si="21"/>
        <v>0</v>
      </c>
      <c r="AZ37">
        <f t="shared" si="22"/>
        <v>0</v>
      </c>
      <c r="BA37">
        <f t="shared" si="23"/>
        <v>0</v>
      </c>
      <c r="BB37">
        <f t="shared" si="24"/>
        <v>0</v>
      </c>
      <c r="BC37">
        <f t="shared" si="25"/>
        <v>0</v>
      </c>
      <c r="BD37">
        <f t="shared" si="26"/>
        <v>0</v>
      </c>
    </row>
    <row r="38" spans="1:56" ht="13.5" thickBot="1">
      <c r="A38" s="153"/>
      <c r="B38" s="133"/>
      <c r="C38" s="134"/>
      <c r="D38" s="38"/>
      <c r="E38" s="38"/>
      <c r="F38" s="38"/>
      <c r="G38" s="38"/>
      <c r="H38" s="38"/>
      <c r="I38" s="135" t="s">
        <v>183</v>
      </c>
      <c r="J38" s="145">
        <f>SUM(J35:J37)</f>
        <v>0</v>
      </c>
      <c r="K38" s="168">
        <f>SUM(K35:K37)</f>
        <v>0</v>
      </c>
      <c r="L38" s="145">
        <f>SUM(L35:L37)</f>
        <v>0</v>
      </c>
      <c r="M38" s="146">
        <f>SUM(M35:M37)</f>
        <v>0</v>
      </c>
      <c r="N38" s="97">
        <f>'BASIC Grade'!M14</f>
      </c>
      <c r="O38" s="201" t="str">
        <f>'BASIC Grade'!N14</f>
        <v>CMPS 150</v>
      </c>
      <c r="P38" s="105" t="str">
        <f>'BASIC Grade'!O14</f>
        <v>Intro to CMPS</v>
      </c>
      <c r="Q38" s="105">
        <f>'BASIC Grade'!P14</f>
        <v>3</v>
      </c>
      <c r="R38" s="100">
        <f>'BASIC Grade'!U14</f>
      </c>
      <c r="S38" s="100">
        <f>'BASIC Grade'!V14</f>
      </c>
      <c r="T38" s="100">
        <f>'BASIC Grade'!W14</f>
      </c>
      <c r="U38" s="101">
        <f>'BASIC Grade'!X14</f>
      </c>
      <c r="V38" s="102">
        <f>IF(OR(U38="A",U38="B",U38="C",U38="D",U38="F"),Q38,"")</f>
      </c>
      <c r="W38" s="104">
        <f>IF(V38="","",AS38*V38)</f>
      </c>
      <c r="X38" s="124"/>
      <c r="Y38" s="126"/>
      <c r="Z38" s="126"/>
      <c r="AA38" s="126"/>
      <c r="AB38" s="126"/>
      <c r="AC38" s="126"/>
      <c r="AD38" s="126"/>
      <c r="AE38" s="127"/>
      <c r="AF38" s="128">
        <f t="shared" si="6"/>
      </c>
      <c r="AG38" s="122">
        <f t="shared" si="7"/>
      </c>
      <c r="AI38" s="114">
        <f t="shared" si="8"/>
        <v>0</v>
      </c>
      <c r="AJ38" s="114">
        <f t="shared" si="9"/>
        <v>0</v>
      </c>
      <c r="AK38" s="114">
        <f t="shared" si="10"/>
        <v>0</v>
      </c>
      <c r="AL38" s="114">
        <f t="shared" si="11"/>
        <v>0</v>
      </c>
      <c r="AM38" s="43">
        <f t="shared" si="12"/>
        <v>0</v>
      </c>
      <c r="AN38" s="43">
        <f t="shared" si="13"/>
        <v>0</v>
      </c>
      <c r="AO38" s="43">
        <f t="shared" si="14"/>
        <v>0</v>
      </c>
      <c r="AP38" s="43">
        <f t="shared" si="15"/>
        <v>0</v>
      </c>
      <c r="AQ38" s="43">
        <f t="shared" si="16"/>
        <v>0</v>
      </c>
      <c r="AS38" s="114">
        <f t="shared" si="17"/>
        <v>0</v>
      </c>
      <c r="AU38" s="114">
        <f t="shared" si="18"/>
        <v>0</v>
      </c>
      <c r="AW38">
        <f t="shared" si="19"/>
        <v>0</v>
      </c>
      <c r="AX38">
        <f t="shared" si="20"/>
        <v>0</v>
      </c>
      <c r="AY38">
        <f t="shared" si="21"/>
        <v>0</v>
      </c>
      <c r="AZ38">
        <f t="shared" si="22"/>
        <v>0</v>
      </c>
      <c r="BA38">
        <f t="shared" si="23"/>
        <v>0</v>
      </c>
      <c r="BB38">
        <f t="shared" si="24"/>
        <v>0</v>
      </c>
      <c r="BC38">
        <f t="shared" si="25"/>
        <v>0</v>
      </c>
      <c r="BD38">
        <f t="shared" si="26"/>
        <v>0</v>
      </c>
    </row>
    <row r="39" spans="1:56" ht="12.75">
      <c r="A39" s="158" t="s">
        <v>186</v>
      </c>
      <c r="B39" s="159"/>
      <c r="C39" s="140"/>
      <c r="D39" s="95"/>
      <c r="E39" s="95"/>
      <c r="F39" s="95"/>
      <c r="G39" s="95"/>
      <c r="H39" s="95"/>
      <c r="I39" s="139"/>
      <c r="J39" s="95"/>
      <c r="K39" s="95"/>
      <c r="L39" s="95"/>
      <c r="M39" s="141"/>
      <c r="N39" s="115">
        <f>'BASIC Grade'!A22</f>
      </c>
      <c r="O39" s="202" t="str">
        <f>'BASIC Grade'!B22</f>
        <v>CMPS 260</v>
      </c>
      <c r="P39" s="123" t="str">
        <f>'BASIC Grade'!C22</f>
        <v>Data Struc/Software Design</v>
      </c>
      <c r="Q39" s="123">
        <f>'BASIC Grade'!D22</f>
        <v>3</v>
      </c>
      <c r="R39" s="118">
        <f>'BASIC Grade'!I22</f>
      </c>
      <c r="S39" s="118">
        <f>'BASIC Grade'!J22</f>
      </c>
      <c r="T39" s="118">
        <f>'BASIC Grade'!K22</f>
      </c>
      <c r="U39" s="119">
        <f>'BASIC Grade'!L22</f>
      </c>
      <c r="V39" s="120">
        <f>IF(OR(U39="A",U39="B",U39="C",U39="D",U39="F"),Q39,"")</f>
      </c>
      <c r="W39" s="122">
        <f>IF(V39="","",AS39*V39)</f>
      </c>
      <c r="X39" s="124"/>
      <c r="Y39" s="126"/>
      <c r="Z39" s="126"/>
      <c r="AA39" s="126"/>
      <c r="AB39" s="126"/>
      <c r="AC39" s="126"/>
      <c r="AD39" s="126"/>
      <c r="AE39" s="127"/>
      <c r="AF39" s="128">
        <f t="shared" si="6"/>
      </c>
      <c r="AG39" s="122">
        <f t="shared" si="7"/>
      </c>
      <c r="AI39" s="114">
        <f t="shared" si="8"/>
        <v>0</v>
      </c>
      <c r="AJ39" s="114">
        <f t="shared" si="9"/>
        <v>0</v>
      </c>
      <c r="AK39" s="114">
        <f t="shared" si="10"/>
        <v>0</v>
      </c>
      <c r="AL39" s="114">
        <f t="shared" si="11"/>
        <v>0</v>
      </c>
      <c r="AM39" s="43">
        <f t="shared" si="12"/>
        <v>0</v>
      </c>
      <c r="AN39" s="43">
        <f t="shared" si="13"/>
        <v>0</v>
      </c>
      <c r="AO39" s="43">
        <f t="shared" si="14"/>
        <v>0</v>
      </c>
      <c r="AP39" s="43">
        <f t="shared" si="15"/>
        <v>0</v>
      </c>
      <c r="AQ39" s="43">
        <f t="shared" si="16"/>
        <v>0</v>
      </c>
      <c r="AS39" s="114">
        <f t="shared" si="17"/>
        <v>0</v>
      </c>
      <c r="AU39" s="114">
        <f t="shared" si="18"/>
        <v>0</v>
      </c>
      <c r="AW39">
        <f t="shared" si="19"/>
        <v>0</v>
      </c>
      <c r="AX39">
        <f t="shared" si="20"/>
        <v>0</v>
      </c>
      <c r="AY39">
        <f t="shared" si="21"/>
        <v>0</v>
      </c>
      <c r="AZ39">
        <f t="shared" si="22"/>
        <v>0</v>
      </c>
      <c r="BA39">
        <f t="shared" si="23"/>
        <v>0</v>
      </c>
      <c r="BB39">
        <f t="shared" si="24"/>
        <v>0</v>
      </c>
      <c r="BC39">
        <f t="shared" si="25"/>
        <v>0</v>
      </c>
      <c r="BD39">
        <f t="shared" si="26"/>
        <v>0</v>
      </c>
    </row>
    <row r="40" spans="1:56" ht="12.75">
      <c r="A40" s="161">
        <f>'BASIC Grade'!M42</f>
      </c>
      <c r="B40" s="201" t="str">
        <f>'BASIC Grade'!N42</f>
        <v>EECE </v>
      </c>
      <c r="C40" s="99" t="str">
        <f>'BASIC Grade'!O42</f>
        <v>Elective (TECH)2</v>
      </c>
      <c r="D40" s="100"/>
      <c r="E40" s="99">
        <f>'BASIC Grade'!P42</f>
        <v>3</v>
      </c>
      <c r="F40" s="100">
        <f>'BASIC Grade'!U42</f>
      </c>
      <c r="G40" s="100">
        <f>'BASIC Grade'!V42</f>
      </c>
      <c r="H40" s="100">
        <f>'BASIC Grade'!W42</f>
      </c>
      <c r="I40" s="101">
        <f>'BASIC Grade'!X42</f>
      </c>
      <c r="J40" s="102">
        <f>IF(OR(I40="A",I40="B",I40="C",I40="D",I40="F"),E40,"")</f>
      </c>
      <c r="K40" s="103">
        <f>IF(J40="","",AL40*J40)</f>
      </c>
      <c r="L40" s="102">
        <f>IF(J40="","",J40*(AM40))</f>
      </c>
      <c r="M40" s="104">
        <f>IF(J40="","",J40*(AI40+AJ40+AK40+AL40))</f>
      </c>
      <c r="N40" s="124"/>
      <c r="O40" s="169"/>
      <c r="P40" s="170"/>
      <c r="Q40" s="126"/>
      <c r="R40" s="126"/>
      <c r="S40" s="126"/>
      <c r="T40" s="126"/>
      <c r="U40" s="127"/>
      <c r="V40" s="120">
        <f>IF(OR(U40="A",U40="B",U40="C",U40="D",U40="F"),Q40,"")</f>
      </c>
      <c r="W40" s="122">
        <f>IF(V40="","",AS40*V40)</f>
      </c>
      <c r="X40" s="124"/>
      <c r="Y40" s="126"/>
      <c r="Z40" s="126"/>
      <c r="AA40" s="126"/>
      <c r="AB40" s="126"/>
      <c r="AC40" s="126"/>
      <c r="AD40" s="126"/>
      <c r="AE40" s="127"/>
      <c r="AF40" s="128">
        <f t="shared" si="6"/>
      </c>
      <c r="AG40" s="122">
        <f t="shared" si="7"/>
      </c>
      <c r="AI40" s="114">
        <f t="shared" si="8"/>
        <v>0</v>
      </c>
      <c r="AJ40" s="114">
        <f t="shared" si="9"/>
        <v>0</v>
      </c>
      <c r="AK40" s="114">
        <f t="shared" si="10"/>
        <v>0</v>
      </c>
      <c r="AL40" s="114">
        <f t="shared" si="11"/>
        <v>0</v>
      </c>
      <c r="AM40" s="43">
        <f t="shared" si="12"/>
        <v>0</v>
      </c>
      <c r="AN40" s="43">
        <f t="shared" si="13"/>
        <v>0</v>
      </c>
      <c r="AO40" s="43">
        <f t="shared" si="14"/>
        <v>0</v>
      </c>
      <c r="AP40" s="43">
        <f t="shared" si="15"/>
        <v>0</v>
      </c>
      <c r="AQ40" s="43">
        <f t="shared" si="16"/>
        <v>0</v>
      </c>
      <c r="AS40" s="114">
        <f t="shared" si="17"/>
        <v>0</v>
      </c>
      <c r="AU40" s="114">
        <f t="shared" si="18"/>
        <v>0</v>
      </c>
      <c r="AW40">
        <f t="shared" si="19"/>
        <v>0</v>
      </c>
      <c r="AX40">
        <f t="shared" si="20"/>
        <v>0</v>
      </c>
      <c r="AY40">
        <f t="shared" si="21"/>
        <v>0</v>
      </c>
      <c r="AZ40">
        <f t="shared" si="22"/>
        <v>0</v>
      </c>
      <c r="BA40">
        <f t="shared" si="23"/>
        <v>0</v>
      </c>
      <c r="BB40">
        <f t="shared" si="24"/>
        <v>0</v>
      </c>
      <c r="BC40">
        <f t="shared" si="25"/>
        <v>0</v>
      </c>
      <c r="BD40">
        <f t="shared" si="26"/>
        <v>0</v>
      </c>
    </row>
    <row r="41" spans="1:56" ht="12.75">
      <c r="A41" s="124"/>
      <c r="B41" s="169"/>
      <c r="C41" s="170"/>
      <c r="D41" s="126"/>
      <c r="E41" s="126"/>
      <c r="F41" s="126"/>
      <c r="G41" s="126"/>
      <c r="H41" s="126"/>
      <c r="I41" s="127"/>
      <c r="J41" s="120">
        <f>IF(OR(I41="A",I41="B",I41="C",I41="D",I41="F"),E41,"")</f>
      </c>
      <c r="K41" s="121">
        <f>IF(J41="","",AL41*J41)</f>
      </c>
      <c r="L41" s="120">
        <f>IF(J41="","",J41*(AM41))</f>
      </c>
      <c r="M41" s="122">
        <f>IF(J41="","",J41*(AI41+AJ41+AK41+AL41))</f>
      </c>
      <c r="N41" s="124"/>
      <c r="O41" s="169"/>
      <c r="P41" s="170"/>
      <c r="Q41" s="126"/>
      <c r="R41" s="126"/>
      <c r="S41" s="126"/>
      <c r="T41" s="126"/>
      <c r="U41" s="127"/>
      <c r="V41" s="120">
        <f>IF(OR(U41="A",U41="B",U41="C",U41="D",U41="F"),Q41,"")</f>
      </c>
      <c r="W41" s="122">
        <f>IF(V41="","",AS41*V41)</f>
      </c>
      <c r="X41" s="124"/>
      <c r="Y41" s="126"/>
      <c r="Z41" s="126"/>
      <c r="AA41" s="126"/>
      <c r="AB41" s="126"/>
      <c r="AC41" s="126"/>
      <c r="AD41" s="126"/>
      <c r="AE41" s="127"/>
      <c r="AF41" s="128">
        <f t="shared" si="6"/>
      </c>
      <c r="AG41" s="122">
        <f t="shared" si="7"/>
      </c>
      <c r="AI41" s="114">
        <f t="shared" si="8"/>
        <v>0</v>
      </c>
      <c r="AJ41" s="114">
        <f t="shared" si="9"/>
        <v>0</v>
      </c>
      <c r="AK41" s="114">
        <f t="shared" si="10"/>
        <v>0</v>
      </c>
      <c r="AL41" s="114">
        <f t="shared" si="11"/>
        <v>0</v>
      </c>
      <c r="AM41" s="43">
        <f t="shared" si="12"/>
        <v>0</v>
      </c>
      <c r="AN41" s="43">
        <f t="shared" si="13"/>
        <v>0</v>
      </c>
      <c r="AO41" s="43">
        <f t="shared" si="14"/>
        <v>0</v>
      </c>
      <c r="AP41" s="43">
        <f t="shared" si="15"/>
        <v>0</v>
      </c>
      <c r="AQ41" s="43">
        <f t="shared" si="16"/>
        <v>0</v>
      </c>
      <c r="AS41" s="114">
        <f t="shared" si="17"/>
        <v>0</v>
      </c>
      <c r="AU41" s="114">
        <f t="shared" si="18"/>
        <v>0</v>
      </c>
      <c r="AW41">
        <f t="shared" si="19"/>
        <v>0</v>
      </c>
      <c r="AX41">
        <f t="shared" si="20"/>
        <v>0</v>
      </c>
      <c r="AY41">
        <f t="shared" si="21"/>
        <v>0</v>
      </c>
      <c r="AZ41">
        <f t="shared" si="22"/>
        <v>0</v>
      </c>
      <c r="BA41">
        <f t="shared" si="23"/>
        <v>0</v>
      </c>
      <c r="BB41">
        <f t="shared" si="24"/>
        <v>0</v>
      </c>
      <c r="BC41">
        <f t="shared" si="25"/>
        <v>0</v>
      </c>
      <c r="BD41">
        <f t="shared" si="26"/>
        <v>0</v>
      </c>
    </row>
    <row r="42" spans="1:56" ht="12.75">
      <c r="A42" s="171"/>
      <c r="B42" s="164"/>
      <c r="C42" s="166"/>
      <c r="D42" s="166"/>
      <c r="E42" s="166"/>
      <c r="F42" s="166"/>
      <c r="G42" s="166"/>
      <c r="H42" s="166"/>
      <c r="I42" s="167"/>
      <c r="J42" s="143">
        <f>IF(OR(I42="A",I42="B",I42="C",I42="D",I42="F"),E42,"")</f>
      </c>
      <c r="K42" s="151">
        <f>IF(J42="","",AL42*J42)</f>
      </c>
      <c r="L42" s="143">
        <f>IF(J42="","",J42*(AM42))</f>
      </c>
      <c r="M42" s="144">
        <f>IF(J42="","",J42*(AI42+AJ42+AK42+AL42))</f>
      </c>
      <c r="N42" s="171"/>
      <c r="O42" s="164"/>
      <c r="P42" s="165"/>
      <c r="Q42" s="166"/>
      <c r="R42" s="166"/>
      <c r="S42" s="166"/>
      <c r="T42" s="164"/>
      <c r="U42" s="167"/>
      <c r="V42" s="143">
        <f>IF(OR(U42="A",U42="B",U42="C",U42="D",U42="F"),Q42,"")</f>
      </c>
      <c r="W42" s="144">
        <f>IF(V42="","",AS42*V42)</f>
      </c>
      <c r="X42" s="124"/>
      <c r="Y42" s="126"/>
      <c r="Z42" s="126"/>
      <c r="AA42" s="126"/>
      <c r="AB42" s="126"/>
      <c r="AC42" s="126"/>
      <c r="AD42" s="126"/>
      <c r="AE42" s="127"/>
      <c r="AF42" s="128">
        <f t="shared" si="6"/>
      </c>
      <c r="AG42" s="122">
        <f t="shared" si="7"/>
      </c>
      <c r="AI42" s="114">
        <f t="shared" si="8"/>
        <v>0</v>
      </c>
      <c r="AJ42" s="114">
        <f t="shared" si="9"/>
        <v>0</v>
      </c>
      <c r="AK42" s="114">
        <f t="shared" si="10"/>
        <v>0</v>
      </c>
      <c r="AL42" s="114">
        <f t="shared" si="11"/>
        <v>0</v>
      </c>
      <c r="AM42" s="43">
        <f t="shared" si="12"/>
        <v>0</v>
      </c>
      <c r="AN42" s="43">
        <f t="shared" si="13"/>
        <v>0</v>
      </c>
      <c r="AO42" s="43">
        <f t="shared" si="14"/>
        <v>0</v>
      </c>
      <c r="AP42" s="43">
        <f t="shared" si="15"/>
        <v>0</v>
      </c>
      <c r="AQ42" s="43">
        <f t="shared" si="16"/>
        <v>0</v>
      </c>
      <c r="AS42" s="114">
        <f t="shared" si="17"/>
        <v>0</v>
      </c>
      <c r="AU42" s="114">
        <f t="shared" si="18"/>
        <v>0</v>
      </c>
      <c r="AW42">
        <f t="shared" si="19"/>
        <v>0</v>
      </c>
      <c r="AX42">
        <f t="shared" si="20"/>
        <v>0</v>
      </c>
      <c r="AY42">
        <f t="shared" si="21"/>
        <v>0</v>
      </c>
      <c r="AZ42">
        <f t="shared" si="22"/>
        <v>0</v>
      </c>
      <c r="BA42">
        <f t="shared" si="23"/>
        <v>0</v>
      </c>
      <c r="BB42">
        <f t="shared" si="24"/>
        <v>0</v>
      </c>
      <c r="BC42">
        <f t="shared" si="25"/>
        <v>0</v>
      </c>
      <c r="BD42">
        <f t="shared" si="26"/>
        <v>0</v>
      </c>
    </row>
    <row r="43" spans="1:56" ht="13.5" thickBot="1">
      <c r="A43" s="148"/>
      <c r="B43" s="133"/>
      <c r="C43" s="38"/>
      <c r="D43" s="38"/>
      <c r="E43" s="38"/>
      <c r="F43" s="38"/>
      <c r="G43" s="38"/>
      <c r="H43" s="38"/>
      <c r="I43" s="135" t="s">
        <v>183</v>
      </c>
      <c r="J43" s="145">
        <f>SUM(J40:J42)</f>
        <v>0</v>
      </c>
      <c r="K43" s="168">
        <f>SUM(K40:K42)</f>
        <v>0</v>
      </c>
      <c r="L43" s="145">
        <f>SUM(L40:L42)</f>
        <v>0</v>
      </c>
      <c r="M43" s="146">
        <f>SUM(M40:M42)</f>
        <v>0</v>
      </c>
      <c r="N43" s="172"/>
      <c r="O43" s="173"/>
      <c r="P43" s="162"/>
      <c r="Q43" s="38"/>
      <c r="R43" s="38"/>
      <c r="S43" s="38"/>
      <c r="T43" s="135" t="s">
        <v>179</v>
      </c>
      <c r="U43" s="139"/>
      <c r="V43" s="174">
        <f>SUM(V38:V42)</f>
        <v>0</v>
      </c>
      <c r="W43" s="175">
        <f>SUM(W38:W42)</f>
        <v>0</v>
      </c>
      <c r="X43" s="176"/>
      <c r="Y43" s="177"/>
      <c r="Z43" s="177"/>
      <c r="AA43" s="177"/>
      <c r="AB43" s="177"/>
      <c r="AC43" s="177"/>
      <c r="AD43" s="177"/>
      <c r="AE43" s="178"/>
      <c r="AF43" s="128">
        <f t="shared" si="6"/>
      </c>
      <c r="AG43" s="122">
        <f t="shared" si="7"/>
      </c>
      <c r="AH43" s="4"/>
      <c r="AI43" s="114">
        <f t="shared" si="8"/>
        <v>0</v>
      </c>
      <c r="AJ43" s="114">
        <f t="shared" si="9"/>
        <v>0</v>
      </c>
      <c r="AK43" s="114">
        <f t="shared" si="10"/>
        <v>0</v>
      </c>
      <c r="AL43" s="114">
        <f t="shared" si="11"/>
        <v>0</v>
      </c>
      <c r="AM43" s="43">
        <f t="shared" si="12"/>
        <v>0</v>
      </c>
      <c r="AN43" s="43">
        <f t="shared" si="13"/>
        <v>0</v>
      </c>
      <c r="AO43" s="43">
        <f t="shared" si="14"/>
        <v>0</v>
      </c>
      <c r="AP43" s="43">
        <f t="shared" si="15"/>
        <v>0</v>
      </c>
      <c r="AQ43" s="43">
        <f t="shared" si="16"/>
        <v>0</v>
      </c>
      <c r="AS43" s="114">
        <f t="shared" si="17"/>
        <v>0</v>
      </c>
      <c r="AU43" s="114">
        <f t="shared" si="18"/>
        <v>0</v>
      </c>
      <c r="AW43">
        <f t="shared" si="19"/>
        <v>0</v>
      </c>
      <c r="AX43">
        <f t="shared" si="20"/>
        <v>0</v>
      </c>
      <c r="AY43">
        <f t="shared" si="21"/>
        <v>0</v>
      </c>
      <c r="AZ43">
        <f t="shared" si="22"/>
        <v>0</v>
      </c>
      <c r="BA43">
        <f t="shared" si="23"/>
        <v>0</v>
      </c>
      <c r="BB43">
        <f t="shared" si="24"/>
        <v>0</v>
      </c>
      <c r="BC43">
        <f t="shared" si="25"/>
        <v>0</v>
      </c>
      <c r="BD43">
        <f t="shared" si="26"/>
        <v>0</v>
      </c>
    </row>
    <row r="44" spans="1:56" ht="13.5" thickBot="1">
      <c r="A44" s="179"/>
      <c r="B44" s="162"/>
      <c r="C44" s="38"/>
      <c r="D44" s="38"/>
      <c r="E44" s="38"/>
      <c r="F44" s="38"/>
      <c r="G44" s="38"/>
      <c r="H44" s="38"/>
      <c r="I44" s="180" t="s">
        <v>187</v>
      </c>
      <c r="J44" s="145">
        <f>J43+J38+J33</f>
        <v>0</v>
      </c>
      <c r="K44" s="168">
        <f>K43+K38+K33</f>
        <v>0</v>
      </c>
      <c r="L44" s="145">
        <f>L43+L38+L33</f>
        <v>0</v>
      </c>
      <c r="M44" s="146">
        <f>M43+M38+M33</f>
        <v>0</v>
      </c>
      <c r="N44" s="181"/>
      <c r="O44" s="182"/>
      <c r="P44" s="183"/>
      <c r="Q44" s="183"/>
      <c r="R44" s="183"/>
      <c r="S44" s="183"/>
      <c r="T44" s="184" t="s">
        <v>188</v>
      </c>
      <c r="U44" s="185"/>
      <c r="V44" s="186">
        <f>V17+V23+V31+V36+V43</f>
        <v>0</v>
      </c>
      <c r="W44" s="187">
        <f>W17+W23+W31+W36+W43</f>
        <v>0</v>
      </c>
      <c r="X44" s="183"/>
      <c r="Y44" s="183"/>
      <c r="Z44" s="183"/>
      <c r="AA44" s="183"/>
      <c r="AB44" s="183"/>
      <c r="AC44" s="183"/>
      <c r="AD44" s="184" t="s">
        <v>189</v>
      </c>
      <c r="AE44" s="185"/>
      <c r="AF44" s="186">
        <f>SUM(AF11:AF43)</f>
        <v>0</v>
      </c>
      <c r="AG44" s="187">
        <f>SUM(AG11:AG43)</f>
        <v>0</v>
      </c>
      <c r="AH44" s="4"/>
      <c r="AV44" s="188" t="s">
        <v>190</v>
      </c>
      <c r="AW44">
        <f aca="true" t="shared" si="29" ref="AW44:BD44">SUM(AW11:AW43)</f>
        <v>0</v>
      </c>
      <c r="AX44">
        <f t="shared" si="29"/>
        <v>0</v>
      </c>
      <c r="AY44">
        <f t="shared" si="29"/>
        <v>0</v>
      </c>
      <c r="AZ44">
        <f t="shared" si="29"/>
        <v>0</v>
      </c>
      <c r="BA44">
        <f t="shared" si="29"/>
        <v>0</v>
      </c>
      <c r="BB44">
        <f t="shared" si="29"/>
        <v>0</v>
      </c>
      <c r="BC44">
        <f t="shared" si="29"/>
        <v>0</v>
      </c>
      <c r="BD44">
        <f t="shared" si="29"/>
        <v>0</v>
      </c>
    </row>
    <row r="45" spans="1:55" ht="12.75">
      <c r="A45" s="4"/>
      <c r="B45" s="4"/>
      <c r="C45" s="4"/>
      <c r="D45" s="4"/>
      <c r="E45" s="4"/>
      <c r="F45" s="4"/>
      <c r="G45" s="4"/>
      <c r="H45" s="4"/>
      <c r="I45" s="73" t="s">
        <v>191</v>
      </c>
      <c r="J45" s="189">
        <f>AW44</f>
        <v>0</v>
      </c>
      <c r="K45" s="189">
        <f>AX44</f>
        <v>0</v>
      </c>
      <c r="L45" s="189">
        <f>AY44</f>
        <v>0</v>
      </c>
      <c r="M45" s="189">
        <f>AZ44</f>
        <v>0</v>
      </c>
      <c r="N45" s="4"/>
      <c r="O45" s="4"/>
      <c r="P45" s="4"/>
      <c r="Q45" s="4"/>
      <c r="R45" s="4"/>
      <c r="S45" s="4"/>
      <c r="T45" s="4"/>
      <c r="U45" s="73" t="s">
        <v>191</v>
      </c>
      <c r="V45" s="189">
        <f>BA44</f>
        <v>0</v>
      </c>
      <c r="W45" s="189">
        <f>BB44</f>
        <v>0</v>
      </c>
      <c r="X45" s="4"/>
      <c r="Y45" s="4"/>
      <c r="Z45" s="4"/>
      <c r="AA45" s="4"/>
      <c r="AB45" s="4"/>
      <c r="AC45" s="4"/>
      <c r="AD45" s="4"/>
      <c r="AE45" s="73" t="s">
        <v>191</v>
      </c>
      <c r="AF45" s="189">
        <f>BC44</f>
        <v>0</v>
      </c>
      <c r="AG45" s="189">
        <f>BD44</f>
        <v>0</v>
      </c>
      <c r="AH45" s="4"/>
      <c r="AW45" t="s">
        <v>165</v>
      </c>
      <c r="BA45" t="s">
        <v>166</v>
      </c>
      <c r="BC45" t="s">
        <v>167</v>
      </c>
    </row>
    <row r="46" spans="1:56" ht="13.5" thickBot="1">
      <c r="A46" s="4"/>
      <c r="B46" s="4"/>
      <c r="C46" s="4"/>
      <c r="D46" s="4"/>
      <c r="E46" s="4"/>
      <c r="F46" s="4"/>
      <c r="G46" s="4"/>
      <c r="H46" s="4"/>
      <c r="I46" s="73"/>
      <c r="J46" s="95"/>
      <c r="K46" s="95"/>
      <c r="L46" s="95"/>
      <c r="M46" s="95"/>
      <c r="N46" s="4"/>
      <c r="O46" s="4"/>
      <c r="P46" s="4"/>
      <c r="Q46" s="4"/>
      <c r="R46" s="4"/>
      <c r="S46" s="4"/>
      <c r="T46" s="4"/>
      <c r="U46" s="73"/>
      <c r="V46" s="95"/>
      <c r="W46" s="95"/>
      <c r="X46" s="4"/>
      <c r="Y46" s="4"/>
      <c r="Z46" s="4"/>
      <c r="AA46" s="4"/>
      <c r="AB46" s="4"/>
      <c r="AC46" s="4"/>
      <c r="AD46" s="4"/>
      <c r="AE46" s="73"/>
      <c r="AF46" s="95"/>
      <c r="AG46" s="95"/>
      <c r="AH46" s="4"/>
      <c r="AW46" s="91"/>
      <c r="AX46" s="92" t="s">
        <v>171</v>
      </c>
      <c r="AY46" s="40"/>
      <c r="AZ46" s="93" t="s">
        <v>172</v>
      </c>
      <c r="BA46" s="91"/>
      <c r="BB46" s="92" t="s">
        <v>171</v>
      </c>
      <c r="BC46" s="91"/>
      <c r="BD46" s="92" t="s">
        <v>171</v>
      </c>
    </row>
    <row r="47" spans="1:34" ht="13.5" thickTop="1">
      <c r="A47" s="4"/>
      <c r="B47" s="4"/>
      <c r="C47" s="4"/>
      <c r="D47" s="4"/>
      <c r="E47" s="4"/>
      <c r="F47" s="301" t="s">
        <v>192</v>
      </c>
      <c r="G47" s="302"/>
      <c r="H47" s="302"/>
      <c r="I47" s="302"/>
      <c r="J47" s="302"/>
      <c r="K47" s="302"/>
      <c r="L47" s="302"/>
      <c r="M47" s="302"/>
      <c r="N47" s="302"/>
      <c r="O47" s="303"/>
      <c r="P47" s="301" t="s">
        <v>193</v>
      </c>
      <c r="Q47" s="302"/>
      <c r="R47" s="302"/>
      <c r="S47" s="302"/>
      <c r="T47" s="302"/>
      <c r="U47" s="302"/>
      <c r="V47" s="302"/>
      <c r="W47" s="302"/>
      <c r="X47" s="302"/>
      <c r="Y47" s="302"/>
      <c r="Z47" s="302"/>
      <c r="AA47" s="302"/>
      <c r="AB47" s="302"/>
      <c r="AC47" s="302"/>
      <c r="AD47" s="302"/>
      <c r="AE47" s="302"/>
      <c r="AF47" s="303"/>
      <c r="AG47" s="4"/>
      <c r="AH47" s="4"/>
    </row>
    <row r="48" spans="1:34" ht="12.75">
      <c r="A48" s="4"/>
      <c r="B48" s="4"/>
      <c r="C48" s="4"/>
      <c r="D48" s="4"/>
      <c r="E48" s="4"/>
      <c r="F48" s="299" t="s">
        <v>194</v>
      </c>
      <c r="G48" s="267"/>
      <c r="H48" s="267"/>
      <c r="I48" s="267"/>
      <c r="J48" s="267"/>
      <c r="K48" s="267"/>
      <c r="L48" s="267"/>
      <c r="M48" s="267"/>
      <c r="N48" s="267"/>
      <c r="O48" s="300"/>
      <c r="P48" s="304" t="s">
        <v>195</v>
      </c>
      <c r="Q48" s="305"/>
      <c r="R48" s="305"/>
      <c r="S48" s="305"/>
      <c r="T48" s="305"/>
      <c r="U48" s="305"/>
      <c r="V48" s="305"/>
      <c r="W48" s="305"/>
      <c r="X48" s="305"/>
      <c r="Y48" s="305"/>
      <c r="Z48" s="305"/>
      <c r="AA48" s="305"/>
      <c r="AB48" s="305"/>
      <c r="AC48" s="305"/>
      <c r="AD48" s="305"/>
      <c r="AE48" s="305"/>
      <c r="AF48" s="306"/>
      <c r="AG48" s="4"/>
      <c r="AH48" s="4"/>
    </row>
    <row r="49" spans="1:34" ht="12.75">
      <c r="A49" s="4"/>
      <c r="B49" s="4"/>
      <c r="C49" s="4"/>
      <c r="D49" s="4"/>
      <c r="E49" s="4"/>
      <c r="F49" s="280" t="s">
        <v>196</v>
      </c>
      <c r="G49" s="281"/>
      <c r="H49" s="281"/>
      <c r="I49" s="281"/>
      <c r="J49" s="282" t="s">
        <v>197</v>
      </c>
      <c r="K49" s="282"/>
      <c r="L49" s="282"/>
      <c r="M49" s="282" t="s">
        <v>198</v>
      </c>
      <c r="N49" s="282"/>
      <c r="O49" s="283"/>
      <c r="P49" s="289" t="s">
        <v>196</v>
      </c>
      <c r="Q49" s="284"/>
      <c r="R49" s="282"/>
      <c r="S49" s="282"/>
      <c r="T49" s="282"/>
      <c r="U49" s="282"/>
      <c r="V49" s="282" t="s">
        <v>199</v>
      </c>
      <c r="W49" s="282"/>
      <c r="X49" s="282"/>
      <c r="Y49" s="282"/>
      <c r="Z49" s="282"/>
      <c r="AA49" s="273" t="s">
        <v>198</v>
      </c>
      <c r="AB49" s="274"/>
      <c r="AC49" s="274"/>
      <c r="AD49" s="274"/>
      <c r="AE49" s="274"/>
      <c r="AF49" s="275"/>
      <c r="AG49" s="4"/>
      <c r="AH49" s="4"/>
    </row>
    <row r="50" spans="1:34" ht="12.75">
      <c r="A50" s="4"/>
      <c r="B50" s="4"/>
      <c r="C50" s="4"/>
      <c r="D50" s="4"/>
      <c r="E50" s="4"/>
      <c r="F50" s="285"/>
      <c r="G50" s="286"/>
      <c r="H50" s="286"/>
      <c r="I50" s="286"/>
      <c r="J50" s="287"/>
      <c r="K50" s="287"/>
      <c r="L50" s="287"/>
      <c r="M50" s="287"/>
      <c r="N50" s="287"/>
      <c r="O50" s="288"/>
      <c r="P50" s="191" t="s">
        <v>200</v>
      </c>
      <c r="Q50" s="273" t="s">
        <v>201</v>
      </c>
      <c r="R50" s="274"/>
      <c r="S50" s="274"/>
      <c r="T50" s="274"/>
      <c r="U50" s="284"/>
      <c r="V50" s="282" t="s">
        <v>200</v>
      </c>
      <c r="W50" s="282"/>
      <c r="X50" s="282"/>
      <c r="Y50" s="282"/>
      <c r="Z50" s="190" t="s">
        <v>201</v>
      </c>
      <c r="AA50" s="273"/>
      <c r="AB50" s="274"/>
      <c r="AC50" s="274"/>
      <c r="AD50" s="274"/>
      <c r="AE50" s="274"/>
      <c r="AF50" s="275"/>
      <c r="AG50" s="4"/>
      <c r="AH50" s="4"/>
    </row>
    <row r="51" spans="1:34" ht="12.75">
      <c r="A51" s="4"/>
      <c r="B51" s="4"/>
      <c r="C51" s="4"/>
      <c r="D51" s="193" t="s">
        <v>202</v>
      </c>
      <c r="E51" s="193"/>
      <c r="F51" s="290"/>
      <c r="G51" s="287"/>
      <c r="H51" s="287"/>
      <c r="I51" s="287"/>
      <c r="J51" s="287"/>
      <c r="K51" s="287"/>
      <c r="L51" s="287"/>
      <c r="M51" s="287"/>
      <c r="N51" s="287"/>
      <c r="O51" s="288"/>
      <c r="P51" s="191">
        <f>L45</f>
        <v>0</v>
      </c>
      <c r="Q51" s="291" t="s">
        <v>203</v>
      </c>
      <c r="R51" s="274"/>
      <c r="S51" s="274"/>
      <c r="T51" s="274"/>
      <c r="U51" s="284"/>
      <c r="V51" s="282">
        <f>AA51-P51</f>
        <v>0</v>
      </c>
      <c r="W51" s="282"/>
      <c r="X51" s="282"/>
      <c r="Y51" s="282"/>
      <c r="Z51" s="195" t="s">
        <v>203</v>
      </c>
      <c r="AA51" s="273">
        <f>L44</f>
        <v>0</v>
      </c>
      <c r="AB51" s="274"/>
      <c r="AC51" s="274"/>
      <c r="AD51" s="274"/>
      <c r="AE51" s="274"/>
      <c r="AF51" s="275"/>
      <c r="AG51" s="4"/>
      <c r="AH51" s="4"/>
    </row>
    <row r="52" spans="1:34" ht="12.75">
      <c r="A52" s="4"/>
      <c r="B52" s="4"/>
      <c r="C52" s="4"/>
      <c r="D52" s="193" t="s">
        <v>204</v>
      </c>
      <c r="E52" s="193"/>
      <c r="F52" s="289">
        <f>J45+V45+AF45</f>
        <v>0</v>
      </c>
      <c r="G52" s="282"/>
      <c r="H52" s="282"/>
      <c r="I52" s="282"/>
      <c r="J52" s="282">
        <f>M52-F52</f>
        <v>0</v>
      </c>
      <c r="K52" s="282"/>
      <c r="L52" s="282"/>
      <c r="M52" s="282">
        <f>J44+V44+AF44</f>
        <v>0</v>
      </c>
      <c r="N52" s="282"/>
      <c r="O52" s="283"/>
      <c r="P52" s="194"/>
      <c r="Q52" s="276"/>
      <c r="R52" s="274"/>
      <c r="S52" s="274"/>
      <c r="T52" s="274"/>
      <c r="U52" s="284"/>
      <c r="V52" s="287"/>
      <c r="W52" s="287"/>
      <c r="X52" s="287"/>
      <c r="Y52" s="287"/>
      <c r="Z52" s="192"/>
      <c r="AA52" s="276"/>
      <c r="AB52" s="274"/>
      <c r="AC52" s="274"/>
      <c r="AD52" s="274"/>
      <c r="AE52" s="274"/>
      <c r="AF52" s="275"/>
      <c r="AG52" s="4"/>
      <c r="AH52" s="4"/>
    </row>
    <row r="53" spans="1:34" ht="12.75">
      <c r="A53" s="4"/>
      <c r="B53" s="4"/>
      <c r="C53" s="4"/>
      <c r="D53" s="193" t="s">
        <v>205</v>
      </c>
      <c r="E53" s="193"/>
      <c r="F53" s="289">
        <f>K45+W45+AG45</f>
        <v>0</v>
      </c>
      <c r="G53" s="282"/>
      <c r="H53" s="282"/>
      <c r="I53" s="282"/>
      <c r="J53" s="282">
        <f>M53-F53</f>
        <v>0</v>
      </c>
      <c r="K53" s="282"/>
      <c r="L53" s="282"/>
      <c r="M53" s="282">
        <f>K44+W44+AG44</f>
        <v>0</v>
      </c>
      <c r="N53" s="282"/>
      <c r="O53" s="283"/>
      <c r="P53" s="191">
        <f>M45</f>
        <v>0</v>
      </c>
      <c r="Q53" s="291" t="s">
        <v>203</v>
      </c>
      <c r="R53" s="274"/>
      <c r="S53" s="274"/>
      <c r="T53" s="274"/>
      <c r="U53" s="284"/>
      <c r="V53" s="282">
        <f>AA53-P53</f>
        <v>0</v>
      </c>
      <c r="W53" s="282"/>
      <c r="X53" s="282"/>
      <c r="Y53" s="282"/>
      <c r="Z53" s="192"/>
      <c r="AA53" s="273">
        <f>M44</f>
        <v>0</v>
      </c>
      <c r="AB53" s="274"/>
      <c r="AC53" s="274"/>
      <c r="AD53" s="274"/>
      <c r="AE53" s="274"/>
      <c r="AF53" s="275"/>
      <c r="AG53" s="4"/>
      <c r="AH53" s="4"/>
    </row>
    <row r="54" spans="1:34" ht="13.5" thickBot="1">
      <c r="A54" s="4"/>
      <c r="B54" s="4"/>
      <c r="C54" s="4"/>
      <c r="D54" s="193" t="s">
        <v>206</v>
      </c>
      <c r="E54" s="193"/>
      <c r="F54" s="292"/>
      <c r="G54" s="293"/>
      <c r="H54" s="293"/>
      <c r="I54" s="293"/>
      <c r="J54" s="294">
        <f>IF(J52=0,"",TRUNC(1000*J53/J52)/1000)</f>
      </c>
      <c r="K54" s="294"/>
      <c r="L54" s="294"/>
      <c r="M54" s="294">
        <f>IF(M52=0,"",TRUNC(1000*M53/M52)/1000)</f>
      </c>
      <c r="N54" s="294"/>
      <c r="O54" s="295"/>
      <c r="P54" s="196"/>
      <c r="Q54" s="296"/>
      <c r="R54" s="297"/>
      <c r="S54" s="297"/>
      <c r="T54" s="297"/>
      <c r="U54" s="298"/>
      <c r="V54" s="294">
        <f>IF(V51=0,"",TRUNC(1000*V53/V51)/1000)</f>
      </c>
      <c r="W54" s="294"/>
      <c r="X54" s="294"/>
      <c r="Y54" s="294"/>
      <c r="Z54" s="197"/>
      <c r="AA54" s="277">
        <f>IF(AA51=0,"",TRUNC(1000*AA53/AA51)/1000)</f>
      </c>
      <c r="AB54" s="278"/>
      <c r="AC54" s="278"/>
      <c r="AD54" s="278"/>
      <c r="AE54" s="278"/>
      <c r="AF54" s="279"/>
      <c r="AG54" s="4"/>
      <c r="AH54" s="4"/>
    </row>
    <row r="55" spans="1:34" ht="13.5" thickTop="1">
      <c r="A55" s="78" t="s">
        <v>207</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2.75">
      <c r="A57" s="198"/>
      <c r="B57" s="198"/>
      <c r="C57" s="198"/>
      <c r="D57" s="198"/>
      <c r="E57" s="198"/>
      <c r="F57" s="198"/>
      <c r="G57" s="198"/>
      <c r="H57" s="198"/>
      <c r="I57" s="198"/>
      <c r="J57" s="198"/>
      <c r="K57" s="198"/>
      <c r="L57" s="4"/>
      <c r="M57" s="198"/>
      <c r="N57" s="198"/>
      <c r="O57" s="198"/>
      <c r="P57" s="4"/>
      <c r="Q57" s="4"/>
      <c r="R57" s="198"/>
      <c r="S57" s="198"/>
      <c r="T57" s="198"/>
      <c r="U57" s="198"/>
      <c r="V57" s="198"/>
      <c r="W57" s="198"/>
      <c r="X57" s="198"/>
      <c r="Y57" s="198"/>
      <c r="Z57" s="198"/>
      <c r="AA57" s="198"/>
      <c r="AB57" s="198"/>
      <c r="AC57" s="4"/>
      <c r="AD57" s="198"/>
      <c r="AE57" s="198"/>
      <c r="AF57" s="198"/>
      <c r="AG57" s="198"/>
      <c r="AH57" s="4"/>
    </row>
    <row r="58" spans="1:34" ht="12.75">
      <c r="A58" s="4" t="s">
        <v>208</v>
      </c>
      <c r="B58" s="4"/>
      <c r="C58" s="4"/>
      <c r="D58" s="4"/>
      <c r="E58" s="4"/>
      <c r="F58" s="4"/>
      <c r="G58" s="4"/>
      <c r="H58" s="4"/>
      <c r="I58" s="4"/>
      <c r="J58" s="4"/>
      <c r="K58" s="4"/>
      <c r="L58" s="4"/>
      <c r="M58" s="4" t="s">
        <v>209</v>
      </c>
      <c r="N58" s="4"/>
      <c r="O58" s="4"/>
      <c r="P58" s="4"/>
      <c r="Q58" s="4"/>
      <c r="R58" s="4" t="s">
        <v>210</v>
      </c>
      <c r="S58" s="4"/>
      <c r="T58" s="4"/>
      <c r="U58" s="4"/>
      <c r="V58" s="4"/>
      <c r="W58" s="4"/>
      <c r="X58" s="4"/>
      <c r="Y58" s="4"/>
      <c r="Z58" s="4"/>
      <c r="AA58" s="4"/>
      <c r="AB58" s="4"/>
      <c r="AC58" s="4"/>
      <c r="AD58" s="4" t="s">
        <v>209</v>
      </c>
      <c r="AE58" s="4"/>
      <c r="AF58" s="4"/>
      <c r="AG58" s="4"/>
      <c r="AH58" s="4"/>
    </row>
    <row r="59" spans="1:34"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1:34"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1:34"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1:34"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sheetData>
  <mergeCells count="47">
    <mergeCell ref="N4:T4"/>
    <mergeCell ref="N5:T5"/>
    <mergeCell ref="N6:T6"/>
    <mergeCell ref="F47:O47"/>
    <mergeCell ref="F48:O48"/>
    <mergeCell ref="P47:AF47"/>
    <mergeCell ref="P48:AF48"/>
    <mergeCell ref="V53:Y53"/>
    <mergeCell ref="F53:I53"/>
    <mergeCell ref="J53:L53"/>
    <mergeCell ref="M53:O53"/>
    <mergeCell ref="Q53:U53"/>
    <mergeCell ref="V51:Y51"/>
    <mergeCell ref="F52:I52"/>
    <mergeCell ref="F54:I54"/>
    <mergeCell ref="J54:L54"/>
    <mergeCell ref="M54:O54"/>
    <mergeCell ref="V54:Y54"/>
    <mergeCell ref="Q54:U54"/>
    <mergeCell ref="J52:L52"/>
    <mergeCell ref="M52:O52"/>
    <mergeCell ref="V52:Y52"/>
    <mergeCell ref="F51:I51"/>
    <mergeCell ref="J51:L51"/>
    <mergeCell ref="M51:O51"/>
    <mergeCell ref="Q51:U51"/>
    <mergeCell ref="Q52:U52"/>
    <mergeCell ref="V50:Y50"/>
    <mergeCell ref="P49:U49"/>
    <mergeCell ref="V49:Z49"/>
    <mergeCell ref="AA49:AF49"/>
    <mergeCell ref="AA50:AF50"/>
    <mergeCell ref="F49:I49"/>
    <mergeCell ref="J49:L49"/>
    <mergeCell ref="M49:O49"/>
    <mergeCell ref="Q50:U50"/>
    <mergeCell ref="F50:I50"/>
    <mergeCell ref="J50:L50"/>
    <mergeCell ref="M50:O50"/>
    <mergeCell ref="AA51:AF51"/>
    <mergeCell ref="AA52:AF52"/>
    <mergeCell ref="AA53:AF53"/>
    <mergeCell ref="AA54:AF54"/>
    <mergeCell ref="B10:D10"/>
    <mergeCell ref="F10:I10"/>
    <mergeCell ref="R10:U10"/>
    <mergeCell ref="AB10:AE10"/>
  </mergeCells>
  <printOptions/>
  <pageMargins left="0" right="0"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codeName="Sheet4"/>
  <dimension ref="A1:D4"/>
  <sheetViews>
    <sheetView workbookViewId="0" topLeftCell="A1">
      <selection activeCell="A5" sqref="A5"/>
    </sheetView>
  </sheetViews>
  <sheetFormatPr defaultColWidth="9.140625" defaultRowHeight="12.75"/>
  <sheetData>
    <row r="1" spans="3:4" ht="12.75">
      <c r="C1" s="199" t="s">
        <v>211</v>
      </c>
      <c r="D1">
        <f>'BASIC Grade'!P2</f>
      </c>
    </row>
    <row r="2" ht="12.75">
      <c r="C2" s="199" t="s">
        <v>212</v>
      </c>
    </row>
    <row r="4" spans="1:2" ht="12.75">
      <c r="A4" s="200" t="s">
        <v>209</v>
      </c>
      <c r="B4" s="200" t="s">
        <v>213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EECE Department</Manager>
  <Company>UL Lafayette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EECE Advising, 2001-03 Basic</dc:title>
  <dc:subject/>
  <dc:creator>Dr. Robert R. Henry</dc:creator>
  <cp:keywords/>
  <dc:description/>
  <cp:lastModifiedBy>Robert Henry</cp:lastModifiedBy>
  <cp:lastPrinted>2003-02-25T19:18:27Z</cp:lastPrinted>
  <dcterms:created xsi:type="dcterms:W3CDTF">2003-01-22T21:40:32Z</dcterms:created>
  <dcterms:modified xsi:type="dcterms:W3CDTF">2004-08-23T14:06:28Z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1274432095</vt:i4>
  </property>
  <property fmtid="{D5CDD505-2E9C-101B-9397-08002B2CF9AE}" pid="4" name="_EmailSubje">
    <vt:lpwstr>EECE web site advising info</vt:lpwstr>
  </property>
  <property fmtid="{D5CDD505-2E9C-101B-9397-08002B2CF9AE}" pid="5" name="_AuthorEma">
    <vt:lpwstr>henry@louisiana.edu</vt:lpwstr>
  </property>
  <property fmtid="{D5CDD505-2E9C-101B-9397-08002B2CF9AE}" pid="6" name="_AuthorEmailDisplayNa">
    <vt:lpwstr>Robert Henry</vt:lpwstr>
  </property>
</Properties>
</file>